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Jolanta\Documents\Kainų komisijos rodikliai 2019\"/>
    </mc:Choice>
  </mc:AlternateContent>
  <xr:revisionPtr revIDLastSave="0" documentId="13_ncr:1_{B8220A00-1EF8-4AA2-B36F-F202D7BB0C75}" xr6:coauthVersionLast="45" xr6:coauthVersionMax="45" xr10:uidLastSave="{00000000-0000-0000-0000-000000000000}"/>
  <bookViews>
    <workbookView xWindow="2535" yWindow="2535" windowWidth="21600" windowHeight="11400" activeTab="3"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4">'Forma 5'!$C$19</definedName>
    <definedName name="VAS074_D_Apskaitosveikl5">'Forma 5'!$C$19</definedName>
    <definedName name="VAS074_D_Apskaitosveikl6" localSheetId="4">'Forma 5'!$C$42</definedName>
    <definedName name="VAS074_D_Apskaitosveikl6">'Forma 5'!$C$42</definedName>
    <definedName name="VAS074_D_AtaskaitinisLaikotarpis" localSheetId="4">'Forma 5'!$D$10</definedName>
    <definedName name="VAS074_D_AtaskaitinisLaikotarpis">'Forma 5'!$D$10</definedName>
    <definedName name="VAS074_D_Atidetojomokes1" localSheetId="4">'Forma 5'!$C$26</definedName>
    <definedName name="VAS074_D_Atidetojomokes1">'Forma 5'!$C$26</definedName>
    <definedName name="VAS074_D_Atidetojomokes2" localSheetId="4">'Forma 5'!$C$49</definedName>
    <definedName name="VAS074_D_Atidetojomokes2">'Forma 5'!$C$49</definedName>
    <definedName name="VAS074_D_Finansinioturt1" localSheetId="4">'Forma 5'!$C$25</definedName>
    <definedName name="VAS074_D_Finansinioturt1">'Forma 5'!$C$25</definedName>
    <definedName name="VAS074_D_Finansinioturt2" localSheetId="4">'Forma 5'!$C$48</definedName>
    <definedName name="VAS074_D_Finansinioturt2">'Forma 5'!$C$48</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5'!$C$53</definedName>
    <definedName name="VAS074_D_Gvtntilgalaiki10">'Forma 5'!$C$53</definedName>
    <definedName name="VAS074_D_Gvtntilgalaiki9" localSheetId="4">'Forma 5'!$C$30</definedName>
    <definedName name="VAS074_D_Gvtntilgalaiki9">'Forma 5'!$C$30</definedName>
    <definedName name="VAS074_D_Gvtntveiklosre1" localSheetId="4">'Forma 5'!$C$20</definedName>
    <definedName name="VAS074_D_Gvtntveiklosre1">'Forma 5'!$C$20</definedName>
    <definedName name="VAS074_D_Gvtntveiklosre2" localSheetId="4">'Forma 5'!$C$43</definedName>
    <definedName name="VAS074_D_Gvtntveiklosre2">'Forma 5'!$C$43</definedName>
    <definedName name="VAS074_D_Ilgalaikioturt1" localSheetId="4">'Forma 5'!$C$11</definedName>
    <definedName name="VAS074_D_Ilgalaikioturt1">'Forma 5'!$C$11</definedName>
    <definedName name="VAS074_D_Ilgalaikioturt2" localSheetId="4">'Forma 5'!$C$27</definedName>
    <definedName name="VAS074_D_Ilgalaikioturt2">'Forma 5'!$C$27</definedName>
    <definedName name="VAS074_D_Ilgalaikioturt3" localSheetId="4">'Forma 5'!$C$34</definedName>
    <definedName name="VAS074_D_Ilgalaikioturt3">'Forma 5'!$C$34</definedName>
    <definedName name="VAS074_D_Ilgalaikioturt4" localSheetId="4">'Forma 5'!$C$50</definedName>
    <definedName name="VAS074_D_Ilgalaikioturt4">'Forma 5'!$C$50</definedName>
    <definedName name="VAS074_D_Investiciniotu1" localSheetId="4">'Forma 5'!$C$24</definedName>
    <definedName name="VAS074_D_Investiciniotu1">'Forma 5'!$C$24</definedName>
    <definedName name="VAS074_D_Investiciniotu2" localSheetId="4">'Forma 5'!$C$47</definedName>
    <definedName name="VAS074_D_Investiciniotu2">'Forma 5'!$C$47</definedName>
    <definedName name="VAS074_D_Kitoreguliuoja1" localSheetId="4">'Forma 5'!$C$29</definedName>
    <definedName name="VAS074_D_Kitoreguliuoja1">'Forma 5'!$C$29</definedName>
    <definedName name="VAS074_D_Kitoreguliuoja2" localSheetId="4">'Forma 5'!$C$52</definedName>
    <definedName name="VAS074_D_Kitoreguliuoja2">'Forma 5'!$C$52</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5'!$C$31</definedName>
    <definedName name="VAS074_D_Kituveikluilga1">'Forma 5'!$C$31</definedName>
    <definedName name="VAS074_D_Kituveikluilga2" localSheetId="4">'Forma 5'!$C$54</definedName>
    <definedName name="VAS074_D_Kituveikluilga2">'Forma 5'!$C$54</definedName>
    <definedName name="VAS074_D_Nebaigtosstaty2" localSheetId="4">'Forma 5'!$C$28</definedName>
    <definedName name="VAS074_D_Nebaigtosstaty2">'Forma 5'!$C$28</definedName>
    <definedName name="VAS074_D_Nebaigtosstaty3" localSheetId="4">'Forma 5'!$C$51</definedName>
    <definedName name="VAS074_D_Nebaigtosstaty3">'Forma 5'!$C$51</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5'!$C$22</definedName>
    <definedName name="VAS074_D_Pletrosdarbuve1">'Forma 5'!$C$22</definedName>
    <definedName name="VAS074_D_Pletrosdarbuve2" localSheetId="4">'Forma 5'!$C$45</definedName>
    <definedName name="VAS074_D_Pletrosdarbuve2">'Forma 5'!$C$45</definedName>
    <definedName name="VAS074_D_Prestizoverteg1" localSheetId="4">'Forma 5'!$C$23</definedName>
    <definedName name="VAS074_D_Prestizoverteg1">'Forma 5'!$C$23</definedName>
    <definedName name="VAS074_D_Prestizoverteg2" localSheetId="4">'Forma 5'!$C$46</definedName>
    <definedName name="VAS074_D_Prestizoverteg2">'Forma 5'!$C$46</definedName>
    <definedName name="VAS074_D_Uzdotacijasisi1" localSheetId="4">'Forma 5'!$C$21</definedName>
    <definedName name="VAS074_D_Uzdotacijasisi1">'Forma 5'!$C$21</definedName>
    <definedName name="VAS074_D_Uzdotacijasisi2" localSheetId="4">'Forma 5'!$C$44</definedName>
    <definedName name="VAS074_D_Uzdotacijasisi2">'Forma 5'!$C$44</definedName>
    <definedName name="VAS074_F_Apskaitosveikl5AtaskaitinisLaikotarpis" localSheetId="4">'Forma 5'!$D$19</definedName>
    <definedName name="VAS074_F_Apskaitosveikl5AtaskaitinisLaikotarpis">'Forma 5'!$D$19</definedName>
    <definedName name="VAS074_F_Apskaitosveikl6AtaskaitinisLaikotarpis" localSheetId="4">'Forma 5'!$D$42</definedName>
    <definedName name="VAS074_F_Apskaitosveikl6AtaskaitinisLaikotarpis">'Forma 5'!$D$42</definedName>
    <definedName name="VAS074_F_Atidetojomokes1AtaskaitinisLaikotarpis" localSheetId="4">'Forma 5'!$D$26</definedName>
    <definedName name="VAS074_F_Atidetojomokes1AtaskaitinisLaikotarpis">'Forma 5'!$D$26</definedName>
    <definedName name="VAS074_F_Atidetojomokes2AtaskaitinisLaikotarpis" localSheetId="4">'Forma 5'!$D$49</definedName>
    <definedName name="VAS074_F_Atidetojomokes2AtaskaitinisLaikotarpis">'Forma 5'!$D$49</definedName>
    <definedName name="VAS074_F_Finansinioturt1AtaskaitinisLaikotarpis" localSheetId="4">'Forma 5'!$D$25</definedName>
    <definedName name="VAS074_F_Finansinioturt1AtaskaitinisLaikotarpis">'Forma 5'!$D$25</definedName>
    <definedName name="VAS074_F_Finansinioturt2AtaskaitinisLaikotarpis" localSheetId="4">'Forma 5'!$D$48</definedName>
    <definedName name="VAS074_F_Finansinioturt2AtaskaitinisLaikotarpis">'Forma 5'!$D$48</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5'!$D$53</definedName>
    <definedName name="VAS074_F_Gvtntilgalaiki10AtaskaitinisLaikotarpis">'Forma 5'!$D$53</definedName>
    <definedName name="VAS074_F_Gvtntilgalaiki9AtaskaitinisLaikotarpis" localSheetId="4">'Forma 5'!$D$30</definedName>
    <definedName name="VAS074_F_Gvtntilgalaiki9AtaskaitinisLaikotarpis">'Forma 5'!$D$30</definedName>
    <definedName name="VAS074_F_Gvtntveiklosre1AtaskaitinisLaikotarpis" localSheetId="4">'Forma 5'!$D$20</definedName>
    <definedName name="VAS074_F_Gvtntveiklosre1AtaskaitinisLaikotarpis">'Forma 5'!$D$20</definedName>
    <definedName name="VAS074_F_Gvtntveiklosre2AtaskaitinisLaikotarpis" localSheetId="4">'Forma 5'!$D$43</definedName>
    <definedName name="VAS074_F_Gvtntveiklosre2AtaskaitinisLaikotarpis">'Forma 5'!$D$43</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5'!$D$27</definedName>
    <definedName name="VAS074_F_Ilgalaikioturt2AtaskaitinisLaikotarpis">'Forma 5'!$D$27</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5'!$D$50</definedName>
    <definedName name="VAS074_F_Ilgalaikioturt4AtaskaitinisLaikotarpis">'Forma 5'!$D$50</definedName>
    <definedName name="VAS074_F_Investiciniotu1AtaskaitinisLaikotarpis" localSheetId="4">'Forma 5'!$D$24</definedName>
    <definedName name="VAS074_F_Investiciniotu1AtaskaitinisLaikotarpis">'Forma 5'!$D$24</definedName>
    <definedName name="VAS074_F_Investiciniotu2AtaskaitinisLaikotarpis" localSheetId="4">'Forma 5'!$D$47</definedName>
    <definedName name="VAS074_F_Investiciniotu2AtaskaitinisLaikotarpis">'Forma 5'!$D$47</definedName>
    <definedName name="VAS074_F_Kitoreguliuoja1AtaskaitinisLaikotarpis" localSheetId="4">'Forma 5'!$D$29</definedName>
    <definedName name="VAS074_F_Kitoreguliuoja1AtaskaitinisLaikotarpis">'Forma 5'!$D$29</definedName>
    <definedName name="VAS074_F_Kitoreguliuoja2AtaskaitinisLaikotarpis" localSheetId="4">'Forma 5'!$D$52</definedName>
    <definedName name="VAS074_F_Kitoreguliuoja2AtaskaitinisLaikotarpis">'Forma 5'!$D$52</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5'!$D$31</definedName>
    <definedName name="VAS074_F_Kituveikluilga1AtaskaitinisLaikotarpis">'Forma 5'!$D$31</definedName>
    <definedName name="VAS074_F_Kituveikluilga2AtaskaitinisLaikotarpis" localSheetId="4">'Forma 5'!$D$54</definedName>
    <definedName name="VAS074_F_Kituveikluilga2AtaskaitinisLaikotarpis">'Forma 5'!$D$54</definedName>
    <definedName name="VAS074_F_Nebaigtosstaty2AtaskaitinisLaikotarpis" localSheetId="4">'Forma 5'!$D$28</definedName>
    <definedName name="VAS074_F_Nebaigtosstaty2AtaskaitinisLaikotarpis">'Forma 5'!$D$28</definedName>
    <definedName name="VAS074_F_Nebaigtosstaty3AtaskaitinisLaikotarpis" localSheetId="4">'Forma 5'!$D$51</definedName>
    <definedName name="VAS074_F_Nebaigtosstaty3AtaskaitinisLaikotarpis">'Forma 5'!$D$51</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5'!$D$22</definedName>
    <definedName name="VAS074_F_Pletrosdarbuve1AtaskaitinisLaikotarpis">'Forma 5'!$D$22</definedName>
    <definedName name="VAS074_F_Pletrosdarbuve2AtaskaitinisLaikotarpis" localSheetId="4">'Forma 5'!$D$45</definedName>
    <definedName name="VAS074_F_Pletrosdarbuve2AtaskaitinisLaikotarpis">'Forma 5'!$D$45</definedName>
    <definedName name="VAS074_F_Prestizoverteg1AtaskaitinisLaikotarpis" localSheetId="4">'Forma 5'!$D$23</definedName>
    <definedName name="VAS074_F_Prestizoverteg1AtaskaitinisLaikotarpis">'Forma 5'!$D$23</definedName>
    <definedName name="VAS074_F_Prestizoverteg2AtaskaitinisLaikotarpis" localSheetId="4">'Forma 5'!$D$46</definedName>
    <definedName name="VAS074_F_Prestizoverteg2AtaskaitinisLaikotarpis">'Forma 5'!$D$46</definedName>
    <definedName name="VAS074_F_Uzdotacijasisi1AtaskaitinisLaikotarpis" localSheetId="4">'Forma 5'!$D$21</definedName>
    <definedName name="VAS074_F_Uzdotacijasisi1AtaskaitinisLaikotarpis">'Forma 5'!$D$21</definedName>
    <definedName name="VAS074_F_Uzdotacijasisi2AtaskaitinisLaikotarpis" localSheetId="4">'Forma 5'!$D$44</definedName>
    <definedName name="VAS074_F_Uzdotacijasisi2AtaskaitinisLaikotarpis">'Forma 5'!$D$44</definedName>
    <definedName name="VAS075_D_1IS" localSheetId="5">'Forma 6'!$D$9</definedName>
    <definedName name="VAS075_D_1IS">'Forma 6'!$D$9</definedName>
    <definedName name="VAS075_D_2ApskaitosVeikla" localSheetId="5">'Forma 6'!$E$9</definedName>
    <definedName name="VAS075_D_2ApskaitosVeikla">'Forma 6'!$E$9</definedName>
    <definedName name="VAS075_D_31GeriamojoVandens" localSheetId="5">'Forma 6'!$G$9</definedName>
    <definedName name="VAS075_D_31GeriamojoVandens">'Forma 6'!$G$9</definedName>
    <definedName name="VAS075_D_32GeriamojoVandens" localSheetId="5">'Forma 6'!$H$9</definedName>
    <definedName name="VAS075_D_32GeriamojoVandens">'Forma 6'!$H$9</definedName>
    <definedName name="VAS075_D_33GeriamojoVandens" localSheetId="5">'Forma 6'!$I$9</definedName>
    <definedName name="VAS075_D_33GeriamojoVandens">'Forma 6'!$I$9</definedName>
    <definedName name="VAS075_D_3IsViso" localSheetId="5">'Forma 6'!$F$9</definedName>
    <definedName name="VAS075_D_3IsViso">'Forma 6'!$F$9</definedName>
    <definedName name="VAS075_D_41NuotekuSurinkimas" localSheetId="5">'Forma 6'!$K$9</definedName>
    <definedName name="VAS075_D_41NuotekuSurinkimas">'Forma 6'!$K$9</definedName>
    <definedName name="VAS075_D_42NuotekuValymas" localSheetId="5">'Forma 6'!$L$9</definedName>
    <definedName name="VAS075_D_42NuotekuValymas">'Forma 6'!$L$9</definedName>
    <definedName name="VAS075_D_43NuotekuDumblo" localSheetId="5">'Forma 6'!$M$9</definedName>
    <definedName name="VAS075_D_43NuotekuDumblo">'Forma 6'!$M$9</definedName>
    <definedName name="VAS075_D_4IsViso" localSheetId="5">'Forma 6'!$J$9</definedName>
    <definedName name="VAS075_D_4IsViso">'Forma 6'!$J$9</definedName>
    <definedName name="VAS075_D_5PavirsiniuNuoteku" localSheetId="5">'Forma 6'!$N$9</definedName>
    <definedName name="VAS075_D_5PavirsiniuNuoteku">'Forma 6'!$N$9</definedName>
    <definedName name="VAS075_D_6KitosReguliuojamosios" localSheetId="5">'Forma 6'!$O$9</definedName>
    <definedName name="VAS075_D_6KitosReguliuojamosios">'Forma 6'!$O$9</definedName>
    <definedName name="VAS075_D_7KitosVeiklos" localSheetId="5">'Forma 6'!$P$9</definedName>
    <definedName name="VAS075_D_7KitosVeiklos">'Forma 6'!$P$9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2ApskaitosVeikla" localSheetId="5">'Forma 6'!$E$115</definedName>
    <definedName name="VAS075_F_102ApskaitosVeikla">'Forma 6'!$E$115</definedName>
    <definedName name="VAS075_F_1031GeriamojoVandens" localSheetId="5">'Forma 6'!$G$115</definedName>
    <definedName name="VAS075_F_1031GeriamojoVandens">'Forma 6'!$G$115</definedName>
    <definedName name="VAS075_F_1032GeriamojoVandens" localSheetId="5">'Forma 6'!$H$115</definedName>
    <definedName name="VAS075_F_1032GeriamojoVandens">'Forma 6'!$H$115</definedName>
    <definedName name="VAS075_F_1033GeriamojoVandens" localSheetId="5">'Forma 6'!$I$115</definedName>
    <definedName name="VAS075_F_1033GeriamojoVandens">'Forma 6'!$I$115</definedName>
    <definedName name="VAS075_F_103IsViso" localSheetId="5">'Forma 6'!$F$115</definedName>
    <definedName name="VAS075_F_103IsViso">'Forma 6'!$F$115</definedName>
    <definedName name="VAS075_F_1041NuotekuSurinkimas" localSheetId="5">'Forma 6'!$K$115</definedName>
    <definedName name="VAS075_F_1041NuotekuSurinkimas">'Forma 6'!$K$115</definedName>
    <definedName name="VAS075_F_1042NuotekuValymas" localSheetId="5">'Forma 6'!$L$115</definedName>
    <definedName name="VAS075_F_1042NuotekuValymas">'Forma 6'!$L$115</definedName>
    <definedName name="VAS075_F_1043NuotekuDumblo" localSheetId="5">'Forma 6'!$M$115</definedName>
    <definedName name="VAS075_F_1043NuotekuDumblo">'Forma 6'!$M$115</definedName>
    <definedName name="VAS075_F_104IsViso" localSheetId="5">'Forma 6'!$J$115</definedName>
    <definedName name="VAS075_F_104IsViso">'Forma 6'!$J$115</definedName>
    <definedName name="VAS075_F_105PavirsiniuNuoteku" localSheetId="5">'Forma 6'!$N$115</definedName>
    <definedName name="VAS075_F_105PavirsiniuNuoteku">'Forma 6'!$N$115</definedName>
    <definedName name="VAS075_F_106KitosReguliuojamosios" localSheetId="5">'Forma 6'!$O$115</definedName>
    <definedName name="VAS075_F_106KitosReguliuojamosios">'Forma 6'!$O$115</definedName>
    <definedName name="VAS075_F_107KitosVeiklos" localSheetId="5">'Forma 6'!$P$115</definedName>
    <definedName name="VAS075_F_107KitosVeiklos">'Forma 6'!$P$115</definedName>
    <definedName name="VAS075_F_111IS" localSheetId="5">'Forma 6'!$D$116</definedName>
    <definedName name="VAS075_F_111IS">'Forma 6'!$D$116</definedName>
    <definedName name="VAS075_F_112ApskaitosVeikla" localSheetId="5">'Forma 6'!$E$116</definedName>
    <definedName name="VAS075_F_112ApskaitosVeikla">'Forma 6'!$E$116</definedName>
    <definedName name="VAS075_F_1131GeriamojoVandens" localSheetId="5">'Forma 6'!$G$116</definedName>
    <definedName name="VAS075_F_1131GeriamojoVandens">'Forma 6'!$G$116</definedName>
    <definedName name="VAS075_F_1132GeriamojoVandens" localSheetId="5">'Forma 6'!$H$116</definedName>
    <definedName name="VAS075_F_1132GeriamojoVandens">'Forma 6'!$H$116</definedName>
    <definedName name="VAS075_F_1133GeriamojoVandens" localSheetId="5">'Forma 6'!$I$116</definedName>
    <definedName name="VAS075_F_1133GeriamojoVandens">'Forma 6'!$I$116</definedName>
    <definedName name="VAS075_F_113IsViso" localSheetId="5">'Forma 6'!$F$116</definedName>
    <definedName name="VAS075_F_113IsViso">'Forma 6'!$F$116</definedName>
    <definedName name="VAS075_F_1141NuotekuSurinkimas" localSheetId="5">'Forma 6'!$K$116</definedName>
    <definedName name="VAS075_F_1141NuotekuSurinkimas">'Forma 6'!$K$116</definedName>
    <definedName name="VAS075_F_1142NuotekuValymas" localSheetId="5">'Forma 6'!$L$116</definedName>
    <definedName name="VAS075_F_1142NuotekuValymas">'Forma 6'!$L$116</definedName>
    <definedName name="VAS075_F_1143NuotekuDumblo" localSheetId="5">'Forma 6'!$M$116</definedName>
    <definedName name="VAS075_F_1143NuotekuDumblo">'Forma 6'!$M$116</definedName>
    <definedName name="VAS075_F_114IsViso" localSheetId="5">'Forma 6'!$J$116</definedName>
    <definedName name="VAS075_F_114IsViso">'Forma 6'!$J$116</definedName>
    <definedName name="VAS075_F_115PavirsiniuNuoteku" localSheetId="5">'Forma 6'!$N$116</definedName>
    <definedName name="VAS075_F_115PavirsiniuNuoteku">'Forma 6'!$N$116</definedName>
    <definedName name="VAS075_F_116KitosReguliuojamosios" localSheetId="5">'Forma 6'!$O$116</definedName>
    <definedName name="VAS075_F_116KitosReguliuojamosios">'Forma 6'!$O$116</definedName>
    <definedName name="VAS075_F_117KitosVeiklos" localSheetId="5">'Forma 6'!$P$116</definedName>
    <definedName name="VAS075_F_117KitosVeiklos">'Forma 6'!$P$116</definedName>
    <definedName name="VAS075_F_11IS" localSheetId="5">'Forma 6'!$D$30</definedName>
    <definedName name="VAS075_F_11IS">'Forma 6'!$D$30</definedName>
    <definedName name="VAS075_F_121IS" localSheetId="5">'Forma 6'!$D$117</definedName>
    <definedName name="VAS075_F_121IS">'Forma 6'!$D$117</definedName>
    <definedName name="VAS075_F_122ApskaitosVeikla" localSheetId="5">'Forma 6'!$E$117</definedName>
    <definedName name="VAS075_F_122ApskaitosVeikla">'Forma 6'!$E$117</definedName>
    <definedName name="VAS075_F_1231GeriamojoVandens" localSheetId="5">'Forma 6'!$G$117</definedName>
    <definedName name="VAS075_F_1231GeriamojoVandens">'Forma 6'!$G$117</definedName>
    <definedName name="VAS075_F_1232GeriamojoVandens" localSheetId="5">'Forma 6'!$H$117</definedName>
    <definedName name="VAS075_F_1232GeriamojoVandens">'Forma 6'!$H$117</definedName>
    <definedName name="VAS075_F_1233GeriamojoVandens" localSheetId="5">'Forma 6'!$I$117</definedName>
    <definedName name="VAS075_F_1233GeriamojoVandens">'Forma 6'!$I$117</definedName>
    <definedName name="VAS075_F_123IsViso" localSheetId="5">'Forma 6'!$F$117</definedName>
    <definedName name="VAS075_F_123IsViso">'Forma 6'!$F$117</definedName>
    <definedName name="VAS075_F_1241NuotekuSurinkimas" localSheetId="5">'Forma 6'!$K$117</definedName>
    <definedName name="VAS075_F_1241NuotekuSurinkimas">'Forma 6'!$K$117</definedName>
    <definedName name="VAS075_F_1242NuotekuValymas" localSheetId="5">'Forma 6'!$L$117</definedName>
    <definedName name="VAS075_F_1242NuotekuValymas">'Forma 6'!$L$117</definedName>
    <definedName name="VAS075_F_1243NuotekuDumblo" localSheetId="5">'Forma 6'!$M$117</definedName>
    <definedName name="VAS075_F_1243NuotekuDumblo">'Forma 6'!$M$117</definedName>
    <definedName name="VAS075_F_124IsViso" localSheetId="5">'Forma 6'!$J$117</definedName>
    <definedName name="VAS075_F_124IsViso">'Forma 6'!$J$117</definedName>
    <definedName name="VAS075_F_125PavirsiniuNuoteku" localSheetId="5">'Forma 6'!$N$117</definedName>
    <definedName name="VAS075_F_125PavirsiniuNuoteku">'Forma 6'!$N$117</definedName>
    <definedName name="VAS075_F_126KitosReguliuojamosios" localSheetId="5">'Forma 6'!$O$117</definedName>
    <definedName name="VAS075_F_126KitosReguliuojamosios">'Forma 6'!$O$117</definedName>
    <definedName name="VAS075_F_127KitosVeiklos" localSheetId="5">'Forma 6'!$P$117</definedName>
    <definedName name="VAS075_F_127KitosVeiklos">'Forma 6'!$P$117</definedName>
    <definedName name="VAS075_F_12ApskaitosVeikla" localSheetId="5">'Forma 6'!$E$30</definedName>
    <definedName name="VAS075_F_12ApskaitosVeikla">'Forma 6'!$E$30</definedName>
    <definedName name="VAS075_F_131GeriamojoVandens" localSheetId="5">'Forma 6'!$G$30</definedName>
    <definedName name="VAS075_F_131GeriamojoVandens">'Forma 6'!$G$30</definedName>
    <definedName name="VAS075_F_132GeriamojoVandens" localSheetId="5">'Forma 6'!$H$30</definedName>
    <definedName name="VAS075_F_132GeriamojoVandens">'Forma 6'!$H$30</definedName>
    <definedName name="VAS075_F_133GeriamojoVandens" localSheetId="5">'Forma 6'!$I$30</definedName>
    <definedName name="VAS075_F_133GeriamojoVandens">'Forma 6'!$I$30</definedName>
    <definedName name="VAS075_F_13IsViso" localSheetId="5">'Forma 6'!$F$30</definedName>
    <definedName name="VAS075_F_13IsViso">'Forma 6'!$F$30</definedName>
    <definedName name="VAS075_F_141NuotekuSurinkimas" localSheetId="5">'Forma 6'!$K$30</definedName>
    <definedName name="VAS075_F_141NuotekuSurinkimas">'Forma 6'!$K$30</definedName>
    <definedName name="VAS075_F_142NuotekuValymas" localSheetId="5">'Forma 6'!$L$30</definedName>
    <definedName name="VAS075_F_142NuotekuValymas">'Forma 6'!$L$30</definedName>
    <definedName name="VAS075_F_143NuotekuDumblo" localSheetId="5">'Forma 6'!$M$30</definedName>
    <definedName name="VAS075_F_143NuotekuDumblo">'Forma 6'!$M$30</definedName>
    <definedName name="VAS075_F_14IsViso" localSheetId="5">'Forma 6'!$J$30</definedName>
    <definedName name="VAS075_F_14IsViso">'Forma 6'!$J$30</definedName>
    <definedName name="VAS075_F_15PavirsiniuNuoteku" localSheetId="5">'Forma 6'!$N$30</definedName>
    <definedName name="VAS075_F_15PavirsiniuNuoteku">'Forma 6'!$N$30</definedName>
    <definedName name="VAS075_F_16KitosReguliuojamosios" localSheetId="5">'Forma 6'!$O$30</definedName>
    <definedName name="VAS075_F_16KitosReguliuojamosios">'Forma 6'!$O$30</definedName>
    <definedName name="VAS075_F_17KitosVeiklos" localSheetId="5">'Forma 6'!$P$30</definedName>
    <definedName name="VAS075_F_17KitosVeiklos">'Forma 6'!$P$30</definedName>
    <definedName name="VAS075_F_21IS" localSheetId="5">'Forma 6'!$D$31</definedName>
    <definedName name="VAS075_F_21IS">'Forma 6'!$D$31</definedName>
    <definedName name="VAS075_F_22ApskaitosVeikla" localSheetId="5">'Forma 6'!$E$31</definedName>
    <definedName name="VAS075_F_22ApskaitosVeikla">'Forma 6'!$E$31</definedName>
    <definedName name="VAS075_F_231GeriamojoVandens" localSheetId="5">'Forma 6'!$G$31</definedName>
    <definedName name="VAS075_F_231GeriamojoVandens">'Forma 6'!$G$31</definedName>
    <definedName name="VAS075_F_232GeriamojoVandens" localSheetId="5">'Forma 6'!$H$31</definedName>
    <definedName name="VAS075_F_232GeriamojoVandens">'Forma 6'!$H$31</definedName>
    <definedName name="VAS075_F_233GeriamojoVandens" localSheetId="5">'Forma 6'!$I$31</definedName>
    <definedName name="VAS075_F_233GeriamojoVandens">'Forma 6'!$I$31</definedName>
    <definedName name="VAS075_F_23IsViso" localSheetId="5">'Forma 6'!$F$31</definedName>
    <definedName name="VAS075_F_23IsViso">'Forma 6'!$F$31</definedName>
    <definedName name="VAS075_F_241NuotekuSurinkimas" localSheetId="5">'Forma 6'!$K$31</definedName>
    <definedName name="VAS075_F_241NuotekuSurinkimas">'Forma 6'!$K$31</definedName>
    <definedName name="VAS075_F_242NuotekuValymas" localSheetId="5">'Forma 6'!$L$31</definedName>
    <definedName name="VAS075_F_242NuotekuValymas">'Forma 6'!$L$31</definedName>
    <definedName name="VAS075_F_243NuotekuDumblo" localSheetId="5">'Forma 6'!$M$31</definedName>
    <definedName name="VAS075_F_243NuotekuDumblo">'Forma 6'!$M$31</definedName>
    <definedName name="VAS075_F_24IsViso" localSheetId="5">'Forma 6'!$J$31</definedName>
    <definedName name="VAS075_F_24IsViso">'Forma 6'!$J$31</definedName>
    <definedName name="VAS075_F_25PavirsiniuNuoteku" localSheetId="5">'Forma 6'!$N$31</definedName>
    <definedName name="VAS075_F_25PavirsiniuNuoteku">'Forma 6'!$N$31</definedName>
    <definedName name="VAS075_F_26KitosReguliuojamosios" localSheetId="5">'Forma 6'!$O$31</definedName>
    <definedName name="VAS075_F_26KitosReguliuojamosios">'Forma 6'!$O$31</definedName>
    <definedName name="VAS075_F_27KitosVeiklos" localSheetId="5">'Forma 6'!$P$31</definedName>
    <definedName name="VAS075_F_27KitosVeiklos">'Forma 6'!$P$31</definedName>
    <definedName name="VAS075_F_31IS" localSheetId="5">'Forma 6'!$D$32</definedName>
    <definedName name="VAS075_F_31IS">'Forma 6'!$D$32</definedName>
    <definedName name="VAS075_F_32ApskaitosVeikla" localSheetId="5">'Forma 6'!$E$32</definedName>
    <definedName name="VAS075_F_32ApskaitosVeikla">'Forma 6'!$E$32</definedName>
    <definedName name="VAS075_F_331GeriamojoVandens" localSheetId="5">'Forma 6'!$G$32</definedName>
    <definedName name="VAS075_F_331GeriamojoVandens">'Forma 6'!$G$32</definedName>
    <definedName name="VAS075_F_332GeriamojoVandens" localSheetId="5">'Forma 6'!$H$32</definedName>
    <definedName name="VAS075_F_332GeriamojoVandens">'Forma 6'!$H$32</definedName>
    <definedName name="VAS075_F_333GeriamojoVandens" localSheetId="5">'Forma 6'!$I$32</definedName>
    <definedName name="VAS075_F_333GeriamojoVandens">'Forma 6'!$I$32</definedName>
    <definedName name="VAS075_F_33IsViso" localSheetId="5">'Forma 6'!$F$32</definedName>
    <definedName name="VAS075_F_33IsViso">'Forma 6'!$F$32</definedName>
    <definedName name="VAS075_F_341NuotekuSurinkimas" localSheetId="5">'Forma 6'!$K$32</definedName>
    <definedName name="VAS075_F_341NuotekuSurinkimas">'Forma 6'!$K$32</definedName>
    <definedName name="VAS075_F_342NuotekuValymas" localSheetId="5">'Forma 6'!$L$32</definedName>
    <definedName name="VAS075_F_342NuotekuValymas">'Forma 6'!$L$32</definedName>
    <definedName name="VAS075_F_343NuotekuDumblo" localSheetId="5">'Forma 6'!$M$32</definedName>
    <definedName name="VAS075_F_343NuotekuDumblo">'Forma 6'!$M$32</definedName>
    <definedName name="VAS075_F_34IsViso" localSheetId="5">'Forma 6'!$J$32</definedName>
    <definedName name="VAS075_F_34IsViso">'Forma 6'!$J$32</definedName>
    <definedName name="VAS075_F_35PavirsiniuNuoteku" localSheetId="5">'Forma 6'!$N$32</definedName>
    <definedName name="VAS075_F_35PavirsiniuNuoteku">'Forma 6'!$N$32</definedName>
    <definedName name="VAS075_F_36KitosReguliuojamosios" localSheetId="5">'Forma 6'!$O$32</definedName>
    <definedName name="VAS075_F_36KitosReguliuojamosios">'Forma 6'!$O$32</definedName>
    <definedName name="VAS075_F_37KitosVeiklos" localSheetId="5">'Forma 6'!$P$32</definedName>
    <definedName name="VAS075_F_37KitosVeiklos">'Forma 6'!$P$32</definedName>
    <definedName name="VAS075_F_41IS" localSheetId="5">'Forma 6'!$D$53</definedName>
    <definedName name="VAS075_F_41IS">'Forma 6'!$D$53</definedName>
    <definedName name="VAS075_F_42ApskaitosVeikla" localSheetId="5">'Forma 6'!$E$53</definedName>
    <definedName name="VAS075_F_42ApskaitosVeikla">'Forma 6'!$E$53</definedName>
    <definedName name="VAS075_F_431GeriamojoVandens" localSheetId="5">'Forma 6'!$G$53</definedName>
    <definedName name="VAS075_F_431GeriamojoVandens">'Forma 6'!$G$53</definedName>
    <definedName name="VAS075_F_432GeriamojoVandens" localSheetId="5">'Forma 6'!$H$53</definedName>
    <definedName name="VAS075_F_432GeriamojoVandens">'Forma 6'!$H$53</definedName>
    <definedName name="VAS075_F_433GeriamojoVandens" localSheetId="5">'Forma 6'!$I$53</definedName>
    <definedName name="VAS075_F_433GeriamojoVandens">'Forma 6'!$I$53</definedName>
    <definedName name="VAS075_F_43IsViso" localSheetId="5">'Forma 6'!$F$53</definedName>
    <definedName name="VAS075_F_43IsViso">'Forma 6'!$F$53</definedName>
    <definedName name="VAS075_F_441NuotekuSurinkimas" localSheetId="5">'Forma 6'!$K$53</definedName>
    <definedName name="VAS075_F_441NuotekuSurinkimas">'Forma 6'!$K$53</definedName>
    <definedName name="VAS075_F_442NuotekuValymas" localSheetId="5">'Forma 6'!$L$53</definedName>
    <definedName name="VAS075_F_442NuotekuValymas">'Forma 6'!$L$53</definedName>
    <definedName name="VAS075_F_443NuotekuDumblo" localSheetId="5">'Forma 6'!$M$53</definedName>
    <definedName name="VAS075_F_443NuotekuDumblo">'Forma 6'!$M$53</definedName>
    <definedName name="VAS075_F_44IsViso" localSheetId="5">'Forma 6'!$J$53</definedName>
    <definedName name="VAS075_F_44IsViso">'Forma 6'!$J$53</definedName>
    <definedName name="VAS075_F_45PavirsiniuNuoteku" localSheetId="5">'Forma 6'!$N$53</definedName>
    <definedName name="VAS075_F_45PavirsiniuNuoteku">'Forma 6'!$N$53</definedName>
    <definedName name="VAS075_F_46KitosReguliuojamosios" localSheetId="5">'Forma 6'!$O$53</definedName>
    <definedName name="VAS075_F_46KitosReguliuojamosios">'Forma 6'!$O$53</definedName>
    <definedName name="VAS075_F_47KitosVeiklos" localSheetId="5">'Forma 6'!$P$53</definedName>
    <definedName name="VAS075_F_47KitosVeiklos">'Forma 6'!$P$53</definedName>
    <definedName name="VAS075_F_51IS" localSheetId="5">'Forma 6'!$D$54</definedName>
    <definedName name="VAS075_F_51IS">'Forma 6'!$D$54</definedName>
    <definedName name="VAS075_F_52ApskaitosVeikla" localSheetId="5">'Forma 6'!$E$54</definedName>
    <definedName name="VAS075_F_52ApskaitosVeikla">'Forma 6'!$E$54</definedName>
    <definedName name="VAS075_F_531GeriamojoVandens" localSheetId="5">'Forma 6'!$G$54</definedName>
    <definedName name="VAS075_F_531GeriamojoVandens">'Forma 6'!$G$54</definedName>
    <definedName name="VAS075_F_532GeriamojoVandens" localSheetId="5">'Forma 6'!$H$54</definedName>
    <definedName name="VAS075_F_532GeriamojoVandens">'Forma 6'!$H$54</definedName>
    <definedName name="VAS075_F_533GeriamojoVandens" localSheetId="5">'Forma 6'!$I$54</definedName>
    <definedName name="VAS075_F_533GeriamojoVandens">'Forma 6'!$I$54</definedName>
    <definedName name="VAS075_F_53IsViso" localSheetId="5">'Forma 6'!$F$54</definedName>
    <definedName name="VAS075_F_53IsViso">'Forma 6'!$F$54</definedName>
    <definedName name="VAS075_F_541NuotekuSurinkimas" localSheetId="5">'Forma 6'!$K$54</definedName>
    <definedName name="VAS075_F_541NuotekuSurinkimas">'Forma 6'!$K$54</definedName>
    <definedName name="VAS075_F_542NuotekuValymas" localSheetId="5">'Forma 6'!$L$54</definedName>
    <definedName name="VAS075_F_542NuotekuValymas">'Forma 6'!$L$54</definedName>
    <definedName name="VAS075_F_543NuotekuDumblo" localSheetId="5">'Forma 6'!$M$54</definedName>
    <definedName name="VAS075_F_543NuotekuDumblo">'Forma 6'!$M$54</definedName>
    <definedName name="VAS075_F_54IsViso" localSheetId="5">'Forma 6'!$J$54</definedName>
    <definedName name="VAS075_F_54IsViso">'Forma 6'!$J$54</definedName>
    <definedName name="VAS075_F_55PavirsiniuNuoteku" localSheetId="5">'Forma 6'!$N$54</definedName>
    <definedName name="VAS075_F_55PavirsiniuNuoteku">'Forma 6'!$N$54</definedName>
    <definedName name="VAS075_F_56KitosReguliuojamosios" localSheetId="5">'Forma 6'!$O$54</definedName>
    <definedName name="VAS075_F_56KitosReguliuojamosios">'Forma 6'!$O$54</definedName>
    <definedName name="VAS075_F_57KitosVeiklos" localSheetId="5">'Forma 6'!$P$54</definedName>
    <definedName name="VAS075_F_57KitosVeiklos">'Forma 6'!$P$54</definedName>
    <definedName name="VAS075_F_61IS" localSheetId="5">'Forma 6'!$D$55</definedName>
    <definedName name="VAS075_F_61IS">'Forma 6'!$D$55</definedName>
    <definedName name="VAS075_F_62ApskaitosVeikla" localSheetId="5">'Forma 6'!$E$55</definedName>
    <definedName name="VAS075_F_62ApskaitosVeikla">'Forma 6'!$E$55</definedName>
    <definedName name="VAS075_F_631GeriamojoVandens" localSheetId="5">'Forma 6'!$G$55</definedName>
    <definedName name="VAS075_F_631GeriamojoVandens">'Forma 6'!$G$55</definedName>
    <definedName name="VAS075_F_632GeriamojoVandens" localSheetId="5">'Forma 6'!$H$55</definedName>
    <definedName name="VAS075_F_632GeriamojoVandens">'Forma 6'!$H$55</definedName>
    <definedName name="VAS075_F_633GeriamojoVandens" localSheetId="5">'Forma 6'!$I$55</definedName>
    <definedName name="VAS075_F_633GeriamojoVandens">'Forma 6'!$I$55</definedName>
    <definedName name="VAS075_F_63IsViso" localSheetId="5">'Forma 6'!$F$55</definedName>
    <definedName name="VAS075_F_63IsViso">'Forma 6'!$F$55</definedName>
    <definedName name="VAS075_F_641NuotekuSurinkimas" localSheetId="5">'Forma 6'!$K$55</definedName>
    <definedName name="VAS075_F_641NuotekuSurinkimas">'Forma 6'!$K$55</definedName>
    <definedName name="VAS075_F_642NuotekuValymas" localSheetId="5">'Forma 6'!$L$55</definedName>
    <definedName name="VAS075_F_642NuotekuValymas">'Forma 6'!$L$55</definedName>
    <definedName name="VAS075_F_643NuotekuDumblo" localSheetId="5">'Forma 6'!$M$55</definedName>
    <definedName name="VAS075_F_643NuotekuDumblo">'Forma 6'!$M$55</definedName>
    <definedName name="VAS075_F_64IsViso" localSheetId="5">'Forma 6'!$J$55</definedName>
    <definedName name="VAS075_F_64IsViso">'Forma 6'!$J$55</definedName>
    <definedName name="VAS075_F_65PavirsiniuNuoteku" localSheetId="5">'Forma 6'!$N$55</definedName>
    <definedName name="VAS075_F_65PavirsiniuNuoteku">'Forma 6'!$N$55</definedName>
    <definedName name="VAS075_F_66KitosReguliuojamosios" localSheetId="5">'Forma 6'!$O$55</definedName>
    <definedName name="VAS075_F_66KitosReguliuojamosios">'Forma 6'!$O$55</definedName>
    <definedName name="VAS075_F_67KitosVeiklos" localSheetId="5">'Forma 6'!$P$55</definedName>
    <definedName name="VAS075_F_67KitosVeiklos">'Forma 6'!$P$55</definedName>
    <definedName name="VAS075_F_71IS" localSheetId="5">'Forma 6'!$D$76</definedName>
    <definedName name="VAS075_F_71IS">'Forma 6'!$D$76</definedName>
    <definedName name="VAS075_F_72ApskaitosVeikla" localSheetId="5">'Forma 6'!$E$76</definedName>
    <definedName name="VAS075_F_72ApskaitosVeikla">'Forma 6'!$E$76</definedName>
    <definedName name="VAS075_F_731GeriamojoVandens" localSheetId="5">'Forma 6'!$G$76</definedName>
    <definedName name="VAS075_F_731GeriamojoVandens">'Forma 6'!$G$76</definedName>
    <definedName name="VAS075_F_732GeriamojoVandens" localSheetId="5">'Forma 6'!$H$76</definedName>
    <definedName name="VAS075_F_732GeriamojoVandens">'Forma 6'!$H$76</definedName>
    <definedName name="VAS075_F_733GeriamojoVandens" localSheetId="5">'Forma 6'!$I$76</definedName>
    <definedName name="VAS075_F_733GeriamojoVandens">'Forma 6'!$I$76</definedName>
    <definedName name="VAS075_F_73IsViso" localSheetId="5">'Forma 6'!$F$76</definedName>
    <definedName name="VAS075_F_73IsViso">'Forma 6'!$F$76</definedName>
    <definedName name="VAS075_F_741NuotekuSurinkimas" localSheetId="5">'Forma 6'!$K$76</definedName>
    <definedName name="VAS075_F_741NuotekuSurinkimas">'Forma 6'!$K$76</definedName>
    <definedName name="VAS075_F_742NuotekuValymas" localSheetId="5">'Forma 6'!$L$76</definedName>
    <definedName name="VAS075_F_742NuotekuValymas">'Forma 6'!$L$76</definedName>
    <definedName name="VAS075_F_743NuotekuDumblo" localSheetId="5">'Forma 6'!$M$76</definedName>
    <definedName name="VAS075_F_743NuotekuDumblo">'Forma 6'!$M$76</definedName>
    <definedName name="VAS075_F_74IsViso" localSheetId="5">'Forma 6'!$J$76</definedName>
    <definedName name="VAS075_F_74IsViso">'Forma 6'!$J$76</definedName>
    <definedName name="VAS075_F_75PavirsiniuNuoteku" localSheetId="5">'Forma 6'!$N$76</definedName>
    <definedName name="VAS075_F_75PavirsiniuNuoteku">'Forma 6'!$N$76</definedName>
    <definedName name="VAS075_F_76KitosReguliuojamosios" localSheetId="5">'Forma 6'!$O$76</definedName>
    <definedName name="VAS075_F_76KitosReguliuojamosios">'Forma 6'!$O$76</definedName>
    <definedName name="VAS075_F_77KitosVeiklos" localSheetId="5">'Forma 6'!$P$76</definedName>
    <definedName name="VAS075_F_77KitosVeiklos">'Forma 6'!$P$76</definedName>
    <definedName name="VAS075_F_81IS" localSheetId="5">'Forma 6'!$D$77</definedName>
    <definedName name="VAS075_F_81IS">'Forma 6'!$D$77</definedName>
    <definedName name="VAS075_F_82ApskaitosVeikla" localSheetId="5">'Forma 6'!$E$77</definedName>
    <definedName name="VAS075_F_82ApskaitosVeikla">'Forma 6'!$E$77</definedName>
    <definedName name="VAS075_F_831GeriamojoVandens" localSheetId="5">'Forma 6'!$G$77</definedName>
    <definedName name="VAS075_F_831GeriamojoVandens">'Forma 6'!$G$77</definedName>
    <definedName name="VAS075_F_832GeriamojoVandens" localSheetId="5">'Forma 6'!$H$77</definedName>
    <definedName name="VAS075_F_832GeriamojoVandens">'Forma 6'!$H$77</definedName>
    <definedName name="VAS075_F_833GeriamojoVandens" localSheetId="5">'Forma 6'!$I$77</definedName>
    <definedName name="VAS075_F_833GeriamojoVandens">'Forma 6'!$I$77</definedName>
    <definedName name="VAS075_F_83IsViso" localSheetId="5">'Forma 6'!$F$77</definedName>
    <definedName name="VAS075_F_83IsViso">'Forma 6'!$F$77</definedName>
    <definedName name="VAS075_F_841NuotekuSurinkimas" localSheetId="5">'Forma 6'!$K$77</definedName>
    <definedName name="VAS075_F_841NuotekuSurinkimas">'Forma 6'!$K$77</definedName>
    <definedName name="VAS075_F_842NuotekuValymas" localSheetId="5">'Forma 6'!$L$77</definedName>
    <definedName name="VAS075_F_842NuotekuValymas">'Forma 6'!$L$77</definedName>
    <definedName name="VAS075_F_843NuotekuDumblo" localSheetId="5">'Forma 6'!$M$77</definedName>
    <definedName name="VAS075_F_843NuotekuDumblo">'Forma 6'!$M$77</definedName>
    <definedName name="VAS075_F_84IsViso" localSheetId="5">'Forma 6'!$J$77</definedName>
    <definedName name="VAS075_F_84IsViso">'Forma 6'!$J$77</definedName>
    <definedName name="VAS075_F_85PavirsiniuNuoteku" localSheetId="5">'Forma 6'!$N$77</definedName>
    <definedName name="VAS075_F_85PavirsiniuNuoteku">'Forma 6'!$N$77</definedName>
    <definedName name="VAS075_F_86KitosReguliuojamosios" localSheetId="5">'Forma 6'!$O$77</definedName>
    <definedName name="VAS075_F_86KitosReguliuojamosios">'Forma 6'!$O$77</definedName>
    <definedName name="VAS075_F_87KitosVeiklos" localSheetId="5">'Forma 6'!$P$77</definedName>
    <definedName name="VAS075_F_87KitosVeiklos">'Forma 6'!$P$77</definedName>
    <definedName name="VAS075_F_91IS" localSheetId="5">'Forma 6'!$D$78</definedName>
    <definedName name="VAS075_F_91IS">'Forma 6'!$D$78</definedName>
    <definedName name="VAS075_F_92ApskaitosVeikla" localSheetId="5">'Forma 6'!$E$78</definedName>
    <definedName name="VAS075_F_92ApskaitosVeikla">'Forma 6'!$E$78</definedName>
    <definedName name="VAS075_F_931GeriamojoVandens" localSheetId="5">'Forma 6'!$G$78</definedName>
    <definedName name="VAS075_F_931GeriamojoVandens">'Forma 6'!$G$78</definedName>
    <definedName name="VAS075_F_932GeriamojoVandens" localSheetId="5">'Forma 6'!$H$78</definedName>
    <definedName name="VAS075_F_932GeriamojoVandens">'Forma 6'!$H$78</definedName>
    <definedName name="VAS075_F_933GeriamojoVandens" localSheetId="5">'Forma 6'!$I$78</definedName>
    <definedName name="VAS075_F_933GeriamojoVandens">'Forma 6'!$I$78</definedName>
    <definedName name="VAS075_F_93IsViso" localSheetId="5">'Forma 6'!$F$78</definedName>
    <definedName name="VAS075_F_93IsViso">'Forma 6'!$F$78</definedName>
    <definedName name="VAS075_F_941NuotekuSurinkimas" localSheetId="5">'Forma 6'!$K$78</definedName>
    <definedName name="VAS075_F_941NuotekuSurinkimas">'Forma 6'!$K$78</definedName>
    <definedName name="VAS075_F_942NuotekuValymas" localSheetId="5">'Forma 6'!$L$78</definedName>
    <definedName name="VAS075_F_942NuotekuValymas">'Forma 6'!$L$78</definedName>
    <definedName name="VAS075_F_943NuotekuDumblo" localSheetId="5">'Forma 6'!$M$78</definedName>
    <definedName name="VAS075_F_943NuotekuDumblo">'Forma 6'!$M$78</definedName>
    <definedName name="VAS075_F_94IsViso" localSheetId="5">'Forma 6'!$J$78</definedName>
    <definedName name="VAS075_F_94IsViso">'Forma 6'!$J$78</definedName>
    <definedName name="VAS075_F_95PavirsiniuNuoteku" localSheetId="5">'Forma 6'!$N$78</definedName>
    <definedName name="VAS075_F_95PavirsiniuNuoteku">'Forma 6'!$N$78</definedName>
    <definedName name="VAS075_F_96KitosReguliuojamosios" localSheetId="5">'Forma 6'!$O$78</definedName>
    <definedName name="VAS075_F_96KitosReguliuojamosios">'Forma 6'!$O$78</definedName>
    <definedName name="VAS075_F_97KitosVeiklos" localSheetId="5">'Forma 6'!$P$78</definedName>
    <definedName name="VAS075_F_97KitosVeiklos">'Forma 6'!$P$78</definedName>
    <definedName name="VAS075_F_Apskaitospriet21IS" localSheetId="5">'Forma 6'!$D$24</definedName>
    <definedName name="VAS075_F_Apskaitospriet21IS">'Forma 6'!$D$24</definedName>
    <definedName name="VAS075_F_Apskaitospriet22ApskaitosVeikla" localSheetId="5">'Forma 6'!$E$24</definedName>
    <definedName name="VAS075_F_Apskaitospriet22ApskaitosVeikla">'Forma 6'!$E$24</definedName>
    <definedName name="VAS075_F_Apskaitospriet231GeriamojoVandens" localSheetId="5">'Forma 6'!$G$24</definedName>
    <definedName name="VAS075_F_Apskaitospriet231GeriamojoVandens">'Forma 6'!$G$24</definedName>
    <definedName name="VAS075_F_Apskaitospriet232GeriamojoVandens" localSheetId="5">'Forma 6'!$H$24</definedName>
    <definedName name="VAS075_F_Apskaitospriet232GeriamojoVandens">'Forma 6'!$H$24</definedName>
    <definedName name="VAS075_F_Apskaitospriet233GeriamojoVandens" localSheetId="5">'Forma 6'!$I$24</definedName>
    <definedName name="VAS075_F_Apskaitospriet233GeriamojoVandens">'Forma 6'!$I$24</definedName>
    <definedName name="VAS075_F_Apskaitospriet23IsViso" localSheetId="5">'Forma 6'!$F$24</definedName>
    <definedName name="VAS075_F_Apskaitospriet23IsViso">'Forma 6'!$F$24</definedName>
    <definedName name="VAS075_F_Apskaitospriet241NuotekuSurinkimas" localSheetId="5">'Forma 6'!$K$24</definedName>
    <definedName name="VAS075_F_Apskaitospriet241NuotekuSurinkimas">'Forma 6'!$K$24</definedName>
    <definedName name="VAS075_F_Apskaitospriet242NuotekuValymas" localSheetId="5">'Forma 6'!$L$24</definedName>
    <definedName name="VAS075_F_Apskaitospriet242NuotekuValymas">'Forma 6'!$L$24</definedName>
    <definedName name="VAS075_F_Apskaitospriet243NuotekuDumblo" localSheetId="5">'Forma 6'!$M$24</definedName>
    <definedName name="VAS075_F_Apskaitospriet243NuotekuDumblo">'Forma 6'!$M$24</definedName>
    <definedName name="VAS075_F_Apskaitospriet24IsViso" localSheetId="5">'Forma 6'!$J$24</definedName>
    <definedName name="VAS075_F_Apskaitospriet24IsViso">'Forma 6'!$J$24</definedName>
    <definedName name="VAS075_F_Apskaitospriet25PavirsiniuNuoteku" localSheetId="5">'Forma 6'!$N$24</definedName>
    <definedName name="VAS075_F_Apskaitospriet25PavirsiniuNuoteku">'Forma 6'!$N$24</definedName>
    <definedName name="VAS075_F_Apskaitospriet26KitosReguliuojamosios" localSheetId="5">'Forma 6'!$O$24</definedName>
    <definedName name="VAS075_F_Apskaitospriet26KitosReguliuojamosios">'Forma 6'!$O$24</definedName>
    <definedName name="VAS075_F_Apskaitospriet27KitosVeiklos" localSheetId="5">'Forma 6'!$P$24</definedName>
    <definedName name="VAS075_F_Apskaitospriet27KitosVeiklos">'Forma 6'!$P$24</definedName>
    <definedName name="VAS075_F_Apskaitospriet31IS" localSheetId="5">'Forma 6'!$D$47</definedName>
    <definedName name="VAS075_F_Apskaitospriet31IS">'Forma 6'!$D$47</definedName>
    <definedName name="VAS075_F_Apskaitospriet32ApskaitosVeikla" localSheetId="5">'Forma 6'!$E$47</definedName>
    <definedName name="VAS075_F_Apskaitospriet32ApskaitosVeikla">'Forma 6'!$E$47</definedName>
    <definedName name="VAS075_F_Apskaitospriet331GeriamojoVandens" localSheetId="5">'Forma 6'!$G$47</definedName>
    <definedName name="VAS075_F_Apskaitospriet331GeriamojoVandens">'Forma 6'!$G$47</definedName>
    <definedName name="VAS075_F_Apskaitospriet332GeriamojoVandens" localSheetId="5">'Forma 6'!$H$47</definedName>
    <definedName name="VAS075_F_Apskaitospriet332GeriamojoVandens">'Forma 6'!$H$47</definedName>
    <definedName name="VAS075_F_Apskaitospriet333GeriamojoVandens" localSheetId="5">'Forma 6'!$I$47</definedName>
    <definedName name="VAS075_F_Apskaitospriet333GeriamojoVandens">'Forma 6'!$I$47</definedName>
    <definedName name="VAS075_F_Apskaitospriet33IsViso" localSheetId="5">'Forma 6'!$F$47</definedName>
    <definedName name="VAS075_F_Apskaitospriet33IsViso">'Forma 6'!$F$47</definedName>
    <definedName name="VAS075_F_Apskaitospriet341NuotekuSurinkimas" localSheetId="5">'Forma 6'!$K$47</definedName>
    <definedName name="VAS075_F_Apskaitospriet341NuotekuSurinkimas">'Forma 6'!$K$47</definedName>
    <definedName name="VAS075_F_Apskaitospriet342NuotekuValymas" localSheetId="5">'Forma 6'!$L$47</definedName>
    <definedName name="VAS075_F_Apskaitospriet342NuotekuValymas">'Forma 6'!$L$47</definedName>
    <definedName name="VAS075_F_Apskaitospriet343NuotekuDumblo" localSheetId="5">'Forma 6'!$M$47</definedName>
    <definedName name="VAS075_F_Apskaitospriet343NuotekuDumblo">'Forma 6'!$M$47</definedName>
    <definedName name="VAS075_F_Apskaitospriet34IsViso" localSheetId="5">'Forma 6'!$J$47</definedName>
    <definedName name="VAS075_F_Apskaitospriet34IsViso">'Forma 6'!$J$47</definedName>
    <definedName name="VAS075_F_Apskaitospriet35PavirsiniuNuoteku" localSheetId="5">'Forma 6'!$N$47</definedName>
    <definedName name="VAS075_F_Apskaitospriet35PavirsiniuNuoteku">'Forma 6'!$N$47</definedName>
    <definedName name="VAS075_F_Apskaitospriet36KitosReguliuojamosios" localSheetId="5">'Forma 6'!$O$47</definedName>
    <definedName name="VAS075_F_Apskaitospriet36KitosReguliuojamosios">'Forma 6'!$O$47</definedName>
    <definedName name="VAS075_F_Apskaitospriet37KitosVeiklos" localSheetId="5">'Forma 6'!$P$47</definedName>
    <definedName name="VAS075_F_Apskaitospriet37KitosVeiklos">'Forma 6'!$P$47</definedName>
    <definedName name="VAS075_F_Apskaitospriet41IS" localSheetId="5">'Forma 6'!$D$70</definedName>
    <definedName name="VAS075_F_Apskaitospriet41IS">'Forma 6'!$D$70</definedName>
    <definedName name="VAS075_F_Apskaitospriet42ApskaitosVeikla" localSheetId="5">'Forma 6'!$E$70</definedName>
    <definedName name="VAS075_F_Apskaitospriet42ApskaitosVeikla">'Forma 6'!$E$70</definedName>
    <definedName name="VAS075_F_Apskaitospriet431GeriamojoVandens" localSheetId="5">'Forma 6'!$G$70</definedName>
    <definedName name="VAS075_F_Apskaitospriet431GeriamojoVandens">'Forma 6'!$G$70</definedName>
    <definedName name="VAS075_F_Apskaitospriet432GeriamojoVandens" localSheetId="5">'Forma 6'!$H$70</definedName>
    <definedName name="VAS075_F_Apskaitospriet432GeriamojoVandens">'Forma 6'!$H$70</definedName>
    <definedName name="VAS075_F_Apskaitospriet433GeriamojoVandens" localSheetId="5">'Forma 6'!$I$70</definedName>
    <definedName name="VAS075_F_Apskaitospriet433GeriamojoVandens">'Forma 6'!$I$70</definedName>
    <definedName name="VAS075_F_Apskaitospriet43IsViso" localSheetId="5">'Forma 6'!$F$70</definedName>
    <definedName name="VAS075_F_Apskaitospriet43IsViso">'Forma 6'!$F$70</definedName>
    <definedName name="VAS075_F_Apskaitospriet441NuotekuSurinkimas" localSheetId="5">'Forma 6'!$K$70</definedName>
    <definedName name="VAS075_F_Apskaitospriet441NuotekuSurinkimas">'Forma 6'!$K$70</definedName>
    <definedName name="VAS075_F_Apskaitospriet442NuotekuValymas" localSheetId="5">'Forma 6'!$L$70</definedName>
    <definedName name="VAS075_F_Apskaitospriet442NuotekuValymas">'Forma 6'!$L$70</definedName>
    <definedName name="VAS075_F_Apskaitospriet443NuotekuDumblo" localSheetId="5">'Forma 6'!$M$70</definedName>
    <definedName name="VAS075_F_Apskaitospriet443NuotekuDumblo">'Forma 6'!$M$70</definedName>
    <definedName name="VAS075_F_Apskaitospriet44IsViso" localSheetId="5">'Forma 6'!$J$70</definedName>
    <definedName name="VAS075_F_Apskaitospriet44IsViso">'Forma 6'!$J$70</definedName>
    <definedName name="VAS075_F_Apskaitospriet45PavirsiniuNuoteku" localSheetId="5">'Forma 6'!$N$70</definedName>
    <definedName name="VAS075_F_Apskaitospriet45PavirsiniuNuoteku">'Forma 6'!$N$70</definedName>
    <definedName name="VAS075_F_Apskaitospriet46KitosReguliuojamosios" localSheetId="5">'Forma 6'!$O$70</definedName>
    <definedName name="VAS075_F_Apskaitospriet46KitosReguliuojamosios">'Forma 6'!$O$70</definedName>
    <definedName name="VAS075_F_Apskaitospriet47KitosVeiklos" localSheetId="5">'Forma 6'!$P$70</definedName>
    <definedName name="VAS075_F_Apskaitospriet47KitosVeiklos">'Forma 6'!$P$70</definedName>
    <definedName name="VAS075_F_Apskaitospriet51IS" localSheetId="5">'Forma 6'!$D$109</definedName>
    <definedName name="VAS075_F_Apskaitospriet51IS">'Forma 6'!$D$109</definedName>
    <definedName name="VAS075_F_Apskaitospriet52ApskaitosVeikla" localSheetId="5">'Forma 6'!$E$109</definedName>
    <definedName name="VAS075_F_Apskaitospriet52ApskaitosVeikla">'Forma 6'!$E$109</definedName>
    <definedName name="VAS075_F_Apskaitospriet531GeriamojoVandens" localSheetId="5">'Forma 6'!$G$109</definedName>
    <definedName name="VAS075_F_Apskaitospriet531GeriamojoVandens">'Forma 6'!$G$109</definedName>
    <definedName name="VAS075_F_Apskaitospriet532GeriamojoVandens" localSheetId="5">'Forma 6'!$H$109</definedName>
    <definedName name="VAS075_F_Apskaitospriet532GeriamojoVandens">'Forma 6'!$H$109</definedName>
    <definedName name="VAS075_F_Apskaitospriet533GeriamojoVandens" localSheetId="5">'Forma 6'!$I$109</definedName>
    <definedName name="VAS075_F_Apskaitospriet533GeriamojoVandens">'Forma 6'!$I$109</definedName>
    <definedName name="VAS075_F_Apskaitospriet53IsViso" localSheetId="5">'Forma 6'!$F$109</definedName>
    <definedName name="VAS075_F_Apskaitospriet53IsViso">'Forma 6'!$F$109</definedName>
    <definedName name="VAS075_F_Apskaitospriet541NuotekuSurinkimas" localSheetId="5">'Forma 6'!$K$109</definedName>
    <definedName name="VAS075_F_Apskaitospriet541NuotekuSurinkimas">'Forma 6'!$K$109</definedName>
    <definedName name="VAS075_F_Apskaitospriet542NuotekuValymas" localSheetId="5">'Forma 6'!$L$109</definedName>
    <definedName name="VAS075_F_Apskaitospriet542NuotekuValymas">'Forma 6'!$L$109</definedName>
    <definedName name="VAS075_F_Apskaitospriet543NuotekuDumblo" localSheetId="5">'Forma 6'!$M$109</definedName>
    <definedName name="VAS075_F_Apskaitospriet543NuotekuDumblo">'Forma 6'!$M$109</definedName>
    <definedName name="VAS075_F_Apskaitospriet54IsViso" localSheetId="5">'Forma 6'!$J$109</definedName>
    <definedName name="VAS075_F_Apskaitospriet54IsViso">'Forma 6'!$J$109</definedName>
    <definedName name="VAS075_F_Apskaitospriet55PavirsiniuNuoteku" localSheetId="5">'Forma 6'!$N$109</definedName>
    <definedName name="VAS075_F_Apskaitospriet55PavirsiniuNuoteku">'Forma 6'!$N$109</definedName>
    <definedName name="VAS075_F_Apskaitospriet56KitosReguliuojamosios" localSheetId="5">'Forma 6'!$O$109</definedName>
    <definedName name="VAS075_F_Apskaitospriet56KitosReguliuojamosios">'Forma 6'!$O$109</definedName>
    <definedName name="VAS075_F_Apskaitospriet57KitosVeiklos" localSheetId="5">'Forma 6'!$P$109</definedName>
    <definedName name="VAS075_F_Apskaitospriet57KitosVeiklos">'Forma 6'!$P$109</definedName>
    <definedName name="VAS075_F_Bendraipaskirs11IS" localSheetId="5">'Forma 6'!$D$96</definedName>
    <definedName name="VAS075_F_Bendraipaskirs11IS">'Forma 6'!$D$96</definedName>
    <definedName name="VAS075_F_Bendraipaskirs12ApskaitosVeikla" localSheetId="5">'Forma 6'!$E$96</definedName>
    <definedName name="VAS075_F_Bendraipaskirs12ApskaitosVeikla">'Forma 6'!$E$96</definedName>
    <definedName name="VAS075_F_Bendraipaskirs131GeriamojoVandens" localSheetId="5">'Forma 6'!$G$96</definedName>
    <definedName name="VAS075_F_Bendraipaskirs131GeriamojoVandens">'Forma 6'!$G$96</definedName>
    <definedName name="VAS075_F_Bendraipaskirs132GeriamojoVandens" localSheetId="5">'Forma 6'!$H$96</definedName>
    <definedName name="VAS075_F_Bendraipaskirs132GeriamojoVandens">'Forma 6'!$H$96</definedName>
    <definedName name="VAS075_F_Bendraipaskirs133GeriamojoVandens" localSheetId="5">'Forma 6'!$I$96</definedName>
    <definedName name="VAS075_F_Bendraipaskirs133GeriamojoVandens">'Forma 6'!$I$96</definedName>
    <definedName name="VAS075_F_Bendraipaskirs13IsViso" localSheetId="5">'Forma 6'!$F$96</definedName>
    <definedName name="VAS075_F_Bendraipaskirs13IsViso">'Forma 6'!$F$96</definedName>
    <definedName name="VAS075_F_Bendraipaskirs141NuotekuSurinkimas" localSheetId="5">'Forma 6'!$K$96</definedName>
    <definedName name="VAS075_F_Bendraipaskirs141NuotekuSurinkimas">'Forma 6'!$K$96</definedName>
    <definedName name="VAS075_F_Bendraipaskirs142NuotekuValymas" localSheetId="5">'Forma 6'!$L$96</definedName>
    <definedName name="VAS075_F_Bendraipaskirs142NuotekuValymas">'Forma 6'!$L$96</definedName>
    <definedName name="VAS075_F_Bendraipaskirs143NuotekuDumblo" localSheetId="5">'Forma 6'!$M$96</definedName>
    <definedName name="VAS075_F_Bendraipaskirs143NuotekuDumblo">'Forma 6'!$M$96</definedName>
    <definedName name="VAS075_F_Bendraipaskirs14IsViso" localSheetId="5">'Forma 6'!$J$96</definedName>
    <definedName name="VAS075_F_Bendraipaskirs14IsViso">'Forma 6'!$J$96</definedName>
    <definedName name="VAS075_F_Bendraipaskirs15PavirsiniuNuoteku" localSheetId="5">'Forma 6'!$N$96</definedName>
    <definedName name="VAS075_F_Bendraipaskirs15PavirsiniuNuoteku">'Forma 6'!$N$96</definedName>
    <definedName name="VAS075_F_Bendraipaskirs16KitosReguliuojamosios" localSheetId="5">'Forma 6'!$O$96</definedName>
    <definedName name="VAS075_F_Bendraipaskirs16KitosReguliuojamosios">'Forma 6'!$O$96</definedName>
    <definedName name="VAS075_F_Bendraipaskirs17KitosVeiklos" localSheetId="5">'Forma 6'!$P$96</definedName>
    <definedName name="VAS075_F_Bendraipaskirs17KitosVeiklos">'Forma 6'!$P$96</definedName>
    <definedName name="VAS075_F_Cpunktui101IS" localSheetId="5">'Forma 6'!$D$81</definedName>
    <definedName name="VAS075_F_Cpunktui101IS">'Forma 6'!$D$81</definedName>
    <definedName name="VAS075_F_Cpunktui102ApskaitosVeikla" localSheetId="5">'Forma 6'!$E$81</definedName>
    <definedName name="VAS075_F_Cpunktui102ApskaitosVeikla">'Forma 6'!$E$81</definedName>
    <definedName name="VAS075_F_Cpunktui1031GeriamojoVandens" localSheetId="5">'Forma 6'!$G$81</definedName>
    <definedName name="VAS075_F_Cpunktui1031GeriamojoVandens">'Forma 6'!$G$81</definedName>
    <definedName name="VAS075_F_Cpunktui1032GeriamojoVandens" localSheetId="5">'Forma 6'!$H$81</definedName>
    <definedName name="VAS075_F_Cpunktui1032GeriamojoVandens">'Forma 6'!$H$81</definedName>
    <definedName name="VAS075_F_Cpunktui1033GeriamojoVandens" localSheetId="5">'Forma 6'!$I$81</definedName>
    <definedName name="VAS075_F_Cpunktui1033GeriamojoVandens">'Forma 6'!$I$81</definedName>
    <definedName name="VAS075_F_Cpunktui103IsViso" localSheetId="5">'Forma 6'!$F$81</definedName>
    <definedName name="VAS075_F_Cpunktui103IsViso">'Forma 6'!$F$81</definedName>
    <definedName name="VAS075_F_Cpunktui1041NuotekuSurinkimas" localSheetId="5">'Forma 6'!$K$81</definedName>
    <definedName name="VAS075_F_Cpunktui1041NuotekuSurinkimas">'Forma 6'!$K$81</definedName>
    <definedName name="VAS075_F_Cpunktui1042NuotekuValymas" localSheetId="5">'Forma 6'!$L$81</definedName>
    <definedName name="VAS075_F_Cpunktui1042NuotekuValymas">'Forma 6'!$L$81</definedName>
    <definedName name="VAS075_F_Cpunktui1043NuotekuDumblo" localSheetId="5">'Forma 6'!$M$81</definedName>
    <definedName name="VAS075_F_Cpunktui1043NuotekuDumblo">'Forma 6'!$M$81</definedName>
    <definedName name="VAS075_F_Cpunktui104IsViso" localSheetId="5">'Forma 6'!$J$81</definedName>
    <definedName name="VAS075_F_Cpunktui104IsViso">'Forma 6'!$J$81</definedName>
    <definedName name="VAS075_F_Cpunktui105PavirsiniuNuoteku" localSheetId="5">'Forma 6'!$N$81</definedName>
    <definedName name="VAS075_F_Cpunktui105PavirsiniuNuoteku">'Forma 6'!$N$81</definedName>
    <definedName name="VAS075_F_Cpunktui106KitosReguliuojamosios" localSheetId="5">'Forma 6'!$O$81</definedName>
    <definedName name="VAS075_F_Cpunktui106KitosReguliuojamosios">'Forma 6'!$O$81</definedName>
    <definedName name="VAS075_F_Cpunktui107KitosVeiklos" localSheetId="5">'Forma 6'!$P$81</definedName>
    <definedName name="VAS075_F_Cpunktui107KitosVeiklos">'Forma 6'!$P$81</definedName>
    <definedName name="VAS075_F_Cpunktui111IS" localSheetId="5">'Forma 6'!$D$82</definedName>
    <definedName name="VAS075_F_Cpunktui111IS">'Forma 6'!$D$82</definedName>
    <definedName name="VAS075_F_Cpunktui112ApskaitosVeikla" localSheetId="5">'Forma 6'!$E$82</definedName>
    <definedName name="VAS075_F_Cpunktui112ApskaitosVeikla">'Forma 6'!$E$82</definedName>
    <definedName name="VAS075_F_Cpunktui1131GeriamojoVandens" localSheetId="5">'Forma 6'!$G$82</definedName>
    <definedName name="VAS075_F_Cpunktui1131GeriamojoVandens">'Forma 6'!$G$82</definedName>
    <definedName name="VAS075_F_Cpunktui1132GeriamojoVandens" localSheetId="5">'Forma 6'!$H$82</definedName>
    <definedName name="VAS075_F_Cpunktui1132GeriamojoVandens">'Forma 6'!$H$82</definedName>
    <definedName name="VAS075_F_Cpunktui1133GeriamojoVandens" localSheetId="5">'Forma 6'!$I$82</definedName>
    <definedName name="VAS075_F_Cpunktui1133GeriamojoVandens">'Forma 6'!$I$82</definedName>
    <definedName name="VAS075_F_Cpunktui113IsViso" localSheetId="5">'Forma 6'!$F$82</definedName>
    <definedName name="VAS075_F_Cpunktui113IsViso">'Forma 6'!$F$82</definedName>
    <definedName name="VAS075_F_Cpunktui1141NuotekuSurinkimas" localSheetId="5">'Forma 6'!$K$82</definedName>
    <definedName name="VAS075_F_Cpunktui1141NuotekuSurinkimas">'Forma 6'!$K$82</definedName>
    <definedName name="VAS075_F_Cpunktui1142NuotekuValymas" localSheetId="5">'Forma 6'!$L$82</definedName>
    <definedName name="VAS075_F_Cpunktui1142NuotekuValymas">'Forma 6'!$L$82</definedName>
    <definedName name="VAS075_F_Cpunktui1143NuotekuDumblo" localSheetId="5">'Forma 6'!$M$82</definedName>
    <definedName name="VAS075_F_Cpunktui1143NuotekuDumblo">'Forma 6'!$M$82</definedName>
    <definedName name="VAS075_F_Cpunktui114IsViso" localSheetId="5">'Forma 6'!$J$82</definedName>
    <definedName name="VAS075_F_Cpunktui114IsViso">'Forma 6'!$J$82</definedName>
    <definedName name="VAS075_F_Cpunktui115PavirsiniuNuoteku" localSheetId="5">'Forma 6'!$N$82</definedName>
    <definedName name="VAS075_F_Cpunktui115PavirsiniuNuoteku">'Forma 6'!$N$82</definedName>
    <definedName name="VAS075_F_Cpunktui116KitosReguliuojamosios" localSheetId="5">'Forma 6'!$O$82</definedName>
    <definedName name="VAS075_F_Cpunktui116KitosReguliuojamosios">'Forma 6'!$O$82</definedName>
    <definedName name="VAS075_F_Cpunktui117KitosVeiklos" localSheetId="5">'Forma 6'!$P$82</definedName>
    <definedName name="VAS075_F_Cpunktui117KitosVeiklos">'Forma 6'!$P$82</definedName>
    <definedName name="VAS075_F_Cpunktui121IS" localSheetId="5">'Forma 6'!$D$83</definedName>
    <definedName name="VAS075_F_Cpunktui121IS">'Forma 6'!$D$83</definedName>
    <definedName name="VAS075_F_Cpunktui122ApskaitosVeikla" localSheetId="5">'Forma 6'!$E$83</definedName>
    <definedName name="VAS075_F_Cpunktui122ApskaitosVeikla">'Forma 6'!$E$83</definedName>
    <definedName name="VAS075_F_Cpunktui1231GeriamojoVandens" localSheetId="5">'Forma 6'!$G$83</definedName>
    <definedName name="VAS075_F_Cpunktui1231GeriamojoVandens">'Forma 6'!$G$83</definedName>
    <definedName name="VAS075_F_Cpunktui1232GeriamojoVandens" localSheetId="5">'Forma 6'!$H$83</definedName>
    <definedName name="VAS075_F_Cpunktui1232GeriamojoVandens">'Forma 6'!$H$83</definedName>
    <definedName name="VAS075_F_Cpunktui1233GeriamojoVandens" localSheetId="5">'Forma 6'!$I$83</definedName>
    <definedName name="VAS075_F_Cpunktui1233GeriamojoVandens">'Forma 6'!$I$83</definedName>
    <definedName name="VAS075_F_Cpunktui123IsViso" localSheetId="5">'Forma 6'!$F$83</definedName>
    <definedName name="VAS075_F_Cpunktui123IsViso">'Forma 6'!$F$83</definedName>
    <definedName name="VAS075_F_Cpunktui1241NuotekuSurinkimas" localSheetId="5">'Forma 6'!$K$83</definedName>
    <definedName name="VAS075_F_Cpunktui1241NuotekuSurinkimas">'Forma 6'!$K$83</definedName>
    <definedName name="VAS075_F_Cpunktui1242NuotekuValymas" localSheetId="5">'Forma 6'!$L$83</definedName>
    <definedName name="VAS075_F_Cpunktui1242NuotekuValymas">'Forma 6'!$L$83</definedName>
    <definedName name="VAS075_F_Cpunktui1243NuotekuDumblo" localSheetId="5">'Forma 6'!$M$83</definedName>
    <definedName name="VAS075_F_Cpunktui1243NuotekuDumblo">'Forma 6'!$M$83</definedName>
    <definedName name="VAS075_F_Cpunktui124IsViso" localSheetId="5">'Forma 6'!$J$83</definedName>
    <definedName name="VAS075_F_Cpunktui124IsViso">'Forma 6'!$J$83</definedName>
    <definedName name="VAS075_F_Cpunktui125PavirsiniuNuoteku" localSheetId="5">'Forma 6'!$N$83</definedName>
    <definedName name="VAS075_F_Cpunktui125PavirsiniuNuoteku">'Forma 6'!$N$83</definedName>
    <definedName name="VAS075_F_Cpunktui126KitosReguliuojamosios" localSheetId="5">'Forma 6'!$O$83</definedName>
    <definedName name="VAS075_F_Cpunktui126KitosReguliuojamosios">'Forma 6'!$O$83</definedName>
    <definedName name="VAS075_F_Cpunktui127KitosVeiklos" localSheetId="5">'Forma 6'!$P$83</definedName>
    <definedName name="VAS075_F_Cpunktui127KitosVeiklos">'Forma 6'!$P$83</definedName>
    <definedName name="VAS075_F_Cpunktui131IS" localSheetId="5">'Forma 6'!$D$84</definedName>
    <definedName name="VAS075_F_Cpunktui131IS">'Forma 6'!$D$84</definedName>
    <definedName name="VAS075_F_Cpunktui132ApskaitosVeikla" localSheetId="5">'Forma 6'!$E$84</definedName>
    <definedName name="VAS075_F_Cpunktui132ApskaitosVeikla">'Forma 6'!$E$84</definedName>
    <definedName name="VAS075_F_Cpunktui1331GeriamojoVandens" localSheetId="5">'Forma 6'!$G$84</definedName>
    <definedName name="VAS075_F_Cpunktui1331GeriamojoVandens">'Forma 6'!$G$84</definedName>
    <definedName name="VAS075_F_Cpunktui1332GeriamojoVandens" localSheetId="5">'Forma 6'!$H$84</definedName>
    <definedName name="VAS075_F_Cpunktui1332GeriamojoVandens">'Forma 6'!$H$84</definedName>
    <definedName name="VAS075_F_Cpunktui1333GeriamojoVandens" localSheetId="5">'Forma 6'!$I$84</definedName>
    <definedName name="VAS075_F_Cpunktui1333GeriamojoVandens">'Forma 6'!$I$84</definedName>
    <definedName name="VAS075_F_Cpunktui133IsViso" localSheetId="5">'Forma 6'!$F$84</definedName>
    <definedName name="VAS075_F_Cpunktui133IsViso">'Forma 6'!$F$84</definedName>
    <definedName name="VAS075_F_Cpunktui1341NuotekuSurinkimas" localSheetId="5">'Forma 6'!$K$84</definedName>
    <definedName name="VAS075_F_Cpunktui1341NuotekuSurinkimas">'Forma 6'!$K$84</definedName>
    <definedName name="VAS075_F_Cpunktui1342NuotekuValymas" localSheetId="5">'Forma 6'!$L$84</definedName>
    <definedName name="VAS075_F_Cpunktui1342NuotekuValymas">'Forma 6'!$L$84</definedName>
    <definedName name="VAS075_F_Cpunktui1343NuotekuDumblo" localSheetId="5">'Forma 6'!$M$84</definedName>
    <definedName name="VAS075_F_Cpunktui1343NuotekuDumblo">'Forma 6'!$M$84</definedName>
    <definedName name="VAS075_F_Cpunktui134IsViso" localSheetId="5">'Forma 6'!$J$84</definedName>
    <definedName name="VAS075_F_Cpunktui134IsViso">'Forma 6'!$J$84</definedName>
    <definedName name="VAS075_F_Cpunktui135PavirsiniuNuoteku" localSheetId="5">'Forma 6'!$N$84</definedName>
    <definedName name="VAS075_F_Cpunktui135PavirsiniuNuoteku">'Forma 6'!$N$84</definedName>
    <definedName name="VAS075_F_Cpunktui136KitosReguliuojamosios" localSheetId="5">'Forma 6'!$O$84</definedName>
    <definedName name="VAS075_F_Cpunktui136KitosReguliuojamosios">'Forma 6'!$O$84</definedName>
    <definedName name="VAS075_F_Cpunktui137KitosVeiklos" localSheetId="5">'Forma 6'!$P$84</definedName>
    <definedName name="VAS075_F_Cpunktui137KitosVeiklos">'Forma 6'!$P$84</definedName>
    <definedName name="VAS075_F_Cpunktui141IS" localSheetId="5">'Forma 6'!$D$85</definedName>
    <definedName name="VAS075_F_Cpunktui141IS">'Forma 6'!$D$85</definedName>
    <definedName name="VAS075_F_Cpunktui142ApskaitosVeikla" localSheetId="5">'Forma 6'!$E$85</definedName>
    <definedName name="VAS075_F_Cpunktui142ApskaitosVeikla">'Forma 6'!$E$85</definedName>
    <definedName name="VAS075_F_Cpunktui1431GeriamojoVandens" localSheetId="5">'Forma 6'!$G$85</definedName>
    <definedName name="VAS075_F_Cpunktui1431GeriamojoVandens">'Forma 6'!$G$85</definedName>
    <definedName name="VAS075_F_Cpunktui1432GeriamojoVandens" localSheetId="5">'Forma 6'!$H$85</definedName>
    <definedName name="VAS075_F_Cpunktui1432GeriamojoVandens">'Forma 6'!$H$85</definedName>
    <definedName name="VAS075_F_Cpunktui1433GeriamojoVandens" localSheetId="5">'Forma 6'!$I$85</definedName>
    <definedName name="VAS075_F_Cpunktui1433GeriamojoVandens">'Forma 6'!$I$85</definedName>
    <definedName name="VAS075_F_Cpunktui143IsViso" localSheetId="5">'Forma 6'!$F$85</definedName>
    <definedName name="VAS075_F_Cpunktui143IsViso">'Forma 6'!$F$85</definedName>
    <definedName name="VAS075_F_Cpunktui1441NuotekuSurinkimas" localSheetId="5">'Forma 6'!$K$85</definedName>
    <definedName name="VAS075_F_Cpunktui1441NuotekuSurinkimas">'Forma 6'!$K$85</definedName>
    <definedName name="VAS075_F_Cpunktui1442NuotekuValymas" localSheetId="5">'Forma 6'!$L$85</definedName>
    <definedName name="VAS075_F_Cpunktui1442NuotekuValymas">'Forma 6'!$L$85</definedName>
    <definedName name="VAS075_F_Cpunktui1443NuotekuDumblo" localSheetId="5">'Forma 6'!$M$85</definedName>
    <definedName name="VAS075_F_Cpunktui1443NuotekuDumblo">'Forma 6'!$M$85</definedName>
    <definedName name="VAS075_F_Cpunktui144IsViso" localSheetId="5">'Forma 6'!$J$85</definedName>
    <definedName name="VAS075_F_Cpunktui144IsViso">'Forma 6'!$J$85</definedName>
    <definedName name="VAS075_F_Cpunktui145PavirsiniuNuoteku" localSheetId="5">'Forma 6'!$N$85</definedName>
    <definedName name="VAS075_F_Cpunktui145PavirsiniuNuoteku">'Forma 6'!$N$85</definedName>
    <definedName name="VAS075_F_Cpunktui146KitosReguliuojamosios" localSheetId="5">'Forma 6'!$O$85</definedName>
    <definedName name="VAS075_F_Cpunktui146KitosReguliuojamosios">'Forma 6'!$O$85</definedName>
    <definedName name="VAS075_F_Cpunktui147KitosVeiklos" localSheetId="5">'Forma 6'!$P$85</definedName>
    <definedName name="VAS075_F_Cpunktui147KitosVeiklos">'Forma 6'!$P$85</definedName>
    <definedName name="VAS075_F_Cpunktui151IS" localSheetId="5">'Forma 6'!$D$86</definedName>
    <definedName name="VAS075_F_Cpunktui151IS">'Forma 6'!$D$86</definedName>
    <definedName name="VAS075_F_Cpunktui152ApskaitosVeikla" localSheetId="5">'Forma 6'!$E$86</definedName>
    <definedName name="VAS075_F_Cpunktui152ApskaitosVeikla">'Forma 6'!$E$86</definedName>
    <definedName name="VAS075_F_Cpunktui1531GeriamojoVandens" localSheetId="5">'Forma 6'!$G$86</definedName>
    <definedName name="VAS075_F_Cpunktui1531GeriamojoVandens">'Forma 6'!$G$86</definedName>
    <definedName name="VAS075_F_Cpunktui1532GeriamojoVandens" localSheetId="5">'Forma 6'!$H$86</definedName>
    <definedName name="VAS075_F_Cpunktui1532GeriamojoVandens">'Forma 6'!$H$86</definedName>
    <definedName name="VAS075_F_Cpunktui1533GeriamojoVandens" localSheetId="5">'Forma 6'!$I$86</definedName>
    <definedName name="VAS075_F_Cpunktui1533GeriamojoVandens">'Forma 6'!$I$86</definedName>
    <definedName name="VAS075_F_Cpunktui153IsViso" localSheetId="5">'Forma 6'!$F$86</definedName>
    <definedName name="VAS075_F_Cpunktui153IsViso">'Forma 6'!$F$86</definedName>
    <definedName name="VAS075_F_Cpunktui1541NuotekuSurinkimas" localSheetId="5">'Forma 6'!$K$86</definedName>
    <definedName name="VAS075_F_Cpunktui1541NuotekuSurinkimas">'Forma 6'!$K$86</definedName>
    <definedName name="VAS075_F_Cpunktui1542NuotekuValymas" localSheetId="5">'Forma 6'!$L$86</definedName>
    <definedName name="VAS075_F_Cpunktui1542NuotekuValymas">'Forma 6'!$L$86</definedName>
    <definedName name="VAS075_F_Cpunktui1543NuotekuDumblo" localSheetId="5">'Forma 6'!$M$86</definedName>
    <definedName name="VAS075_F_Cpunktui1543NuotekuDumblo">'Forma 6'!$M$86</definedName>
    <definedName name="VAS075_F_Cpunktui154IsViso" localSheetId="5">'Forma 6'!$J$86</definedName>
    <definedName name="VAS075_F_Cpunktui154IsViso">'Forma 6'!$J$86</definedName>
    <definedName name="VAS075_F_Cpunktui155PavirsiniuNuoteku" localSheetId="5">'Forma 6'!$N$86</definedName>
    <definedName name="VAS075_F_Cpunktui155PavirsiniuNuoteku">'Forma 6'!$N$86</definedName>
    <definedName name="VAS075_F_Cpunktui156KitosReguliuojamosios" localSheetId="5">'Forma 6'!$O$86</definedName>
    <definedName name="VAS075_F_Cpunktui156KitosReguliuojamosios">'Forma 6'!$O$86</definedName>
    <definedName name="VAS075_F_Cpunktui157KitosVeiklos" localSheetId="5">'Forma 6'!$P$86</definedName>
    <definedName name="VAS075_F_Cpunktui157KitosVeiklos">'Forma 6'!$P$86</definedName>
    <definedName name="VAS075_F_Cpunktui161IS" localSheetId="5">'Forma 6'!$D$87</definedName>
    <definedName name="VAS075_F_Cpunktui161IS">'Forma 6'!$D$87</definedName>
    <definedName name="VAS075_F_Cpunktui162ApskaitosVeikla" localSheetId="5">'Forma 6'!$E$87</definedName>
    <definedName name="VAS075_F_Cpunktui162ApskaitosVeikla">'Forma 6'!$E$87</definedName>
    <definedName name="VAS075_F_Cpunktui1631GeriamojoVandens" localSheetId="5">'Forma 6'!$G$87</definedName>
    <definedName name="VAS075_F_Cpunktui1631GeriamojoVandens">'Forma 6'!$G$87</definedName>
    <definedName name="VAS075_F_Cpunktui1632GeriamojoVandens" localSheetId="5">'Forma 6'!$H$87</definedName>
    <definedName name="VAS075_F_Cpunktui1632GeriamojoVandens">'Forma 6'!$H$87</definedName>
    <definedName name="VAS075_F_Cpunktui1633GeriamojoVandens" localSheetId="5">'Forma 6'!$I$87</definedName>
    <definedName name="VAS075_F_Cpunktui1633GeriamojoVandens">'Forma 6'!$I$87</definedName>
    <definedName name="VAS075_F_Cpunktui163IsViso" localSheetId="5">'Forma 6'!$F$87</definedName>
    <definedName name="VAS075_F_Cpunktui163IsViso">'Forma 6'!$F$87</definedName>
    <definedName name="VAS075_F_Cpunktui1641NuotekuSurinkimas" localSheetId="5">'Forma 6'!$K$87</definedName>
    <definedName name="VAS075_F_Cpunktui1641NuotekuSurinkimas">'Forma 6'!$K$87</definedName>
    <definedName name="VAS075_F_Cpunktui1642NuotekuValymas" localSheetId="5">'Forma 6'!$L$87</definedName>
    <definedName name="VAS075_F_Cpunktui1642NuotekuValymas">'Forma 6'!$L$87</definedName>
    <definedName name="VAS075_F_Cpunktui1643NuotekuDumblo" localSheetId="5">'Forma 6'!$M$87</definedName>
    <definedName name="VAS075_F_Cpunktui1643NuotekuDumblo">'Forma 6'!$M$87</definedName>
    <definedName name="VAS075_F_Cpunktui164IsViso" localSheetId="5">'Forma 6'!$J$87</definedName>
    <definedName name="VAS075_F_Cpunktui164IsViso">'Forma 6'!$J$87</definedName>
    <definedName name="VAS075_F_Cpunktui165PavirsiniuNuoteku" localSheetId="5">'Forma 6'!$N$87</definedName>
    <definedName name="VAS075_F_Cpunktui165PavirsiniuNuoteku">'Forma 6'!$N$87</definedName>
    <definedName name="VAS075_F_Cpunktui166KitosReguliuojamosios" localSheetId="5">'Forma 6'!$O$87</definedName>
    <definedName name="VAS075_F_Cpunktui166KitosReguliuojamosios">'Forma 6'!$O$87</definedName>
    <definedName name="VAS075_F_Cpunktui167KitosVeiklos" localSheetId="5">'Forma 6'!$P$87</definedName>
    <definedName name="VAS075_F_Cpunktui167KitosVeiklos">'Forma 6'!$P$87</definedName>
    <definedName name="VAS075_F_Cpunktui171IS" localSheetId="5">'Forma 6'!$D$88</definedName>
    <definedName name="VAS075_F_Cpunktui171IS">'Forma 6'!$D$88</definedName>
    <definedName name="VAS075_F_Cpunktui172ApskaitosVeikla" localSheetId="5">'Forma 6'!$E$88</definedName>
    <definedName name="VAS075_F_Cpunktui172ApskaitosVeikla">'Forma 6'!$E$88</definedName>
    <definedName name="VAS075_F_Cpunktui1731GeriamojoVandens" localSheetId="5">'Forma 6'!$G$88</definedName>
    <definedName name="VAS075_F_Cpunktui1731GeriamojoVandens">'Forma 6'!$G$88</definedName>
    <definedName name="VAS075_F_Cpunktui1732GeriamojoVandens" localSheetId="5">'Forma 6'!$H$88</definedName>
    <definedName name="VAS075_F_Cpunktui1732GeriamojoVandens">'Forma 6'!$H$88</definedName>
    <definedName name="VAS075_F_Cpunktui1733GeriamojoVandens" localSheetId="5">'Forma 6'!$I$88</definedName>
    <definedName name="VAS075_F_Cpunktui1733GeriamojoVandens">'Forma 6'!$I$88</definedName>
    <definedName name="VAS075_F_Cpunktui173IsViso" localSheetId="5">'Forma 6'!$F$88</definedName>
    <definedName name="VAS075_F_Cpunktui173IsViso">'Forma 6'!$F$88</definedName>
    <definedName name="VAS075_F_Cpunktui1741NuotekuSurinkimas" localSheetId="5">'Forma 6'!$K$88</definedName>
    <definedName name="VAS075_F_Cpunktui1741NuotekuSurinkimas">'Forma 6'!$K$88</definedName>
    <definedName name="VAS075_F_Cpunktui1742NuotekuValymas" localSheetId="5">'Forma 6'!$L$88</definedName>
    <definedName name="VAS075_F_Cpunktui1742NuotekuValymas">'Forma 6'!$L$88</definedName>
    <definedName name="VAS075_F_Cpunktui1743NuotekuDumblo" localSheetId="5">'Forma 6'!$M$88</definedName>
    <definedName name="VAS075_F_Cpunktui1743NuotekuDumblo">'Forma 6'!$M$88</definedName>
    <definedName name="VAS075_F_Cpunktui174IsViso" localSheetId="5">'Forma 6'!$J$88</definedName>
    <definedName name="VAS075_F_Cpunktui174IsViso">'Forma 6'!$J$88</definedName>
    <definedName name="VAS075_F_Cpunktui175PavirsiniuNuoteku" localSheetId="5">'Forma 6'!$N$88</definedName>
    <definedName name="VAS075_F_Cpunktui175PavirsiniuNuoteku">'Forma 6'!$N$88</definedName>
    <definedName name="VAS075_F_Cpunktui176KitosReguliuojamosios" localSheetId="5">'Forma 6'!$O$88</definedName>
    <definedName name="VAS075_F_Cpunktui176KitosReguliuojamosios">'Forma 6'!$O$88</definedName>
    <definedName name="VAS075_F_Cpunktui177KitosVeiklos" localSheetId="5">'Forma 6'!$P$88</definedName>
    <definedName name="VAS075_F_Cpunktui177KitosVeiklos">'Forma 6'!$P$88</definedName>
    <definedName name="VAS075_F_Cpunktui181IS" localSheetId="5">'Forma 6'!$D$89</definedName>
    <definedName name="VAS075_F_Cpunktui181IS">'Forma 6'!$D$89</definedName>
    <definedName name="VAS075_F_Cpunktui182ApskaitosVeikla" localSheetId="5">'Forma 6'!$E$89</definedName>
    <definedName name="VAS075_F_Cpunktui182ApskaitosVeikla">'Forma 6'!$E$89</definedName>
    <definedName name="VAS075_F_Cpunktui1831GeriamojoVandens" localSheetId="5">'Forma 6'!$G$89</definedName>
    <definedName name="VAS075_F_Cpunktui1831GeriamojoVandens">'Forma 6'!$G$89</definedName>
    <definedName name="VAS075_F_Cpunktui1832GeriamojoVandens" localSheetId="5">'Forma 6'!$H$89</definedName>
    <definedName name="VAS075_F_Cpunktui1832GeriamojoVandens">'Forma 6'!$H$89</definedName>
    <definedName name="VAS075_F_Cpunktui1833GeriamojoVandens" localSheetId="5">'Forma 6'!$I$89</definedName>
    <definedName name="VAS075_F_Cpunktui1833GeriamojoVandens">'Forma 6'!$I$89</definedName>
    <definedName name="VAS075_F_Cpunktui183IsViso" localSheetId="5">'Forma 6'!$F$89</definedName>
    <definedName name="VAS075_F_Cpunktui183IsViso">'Forma 6'!$F$89</definedName>
    <definedName name="VAS075_F_Cpunktui1841NuotekuSurinkimas" localSheetId="5">'Forma 6'!$K$89</definedName>
    <definedName name="VAS075_F_Cpunktui1841NuotekuSurinkimas">'Forma 6'!$K$89</definedName>
    <definedName name="VAS075_F_Cpunktui1842NuotekuValymas" localSheetId="5">'Forma 6'!$L$89</definedName>
    <definedName name="VAS075_F_Cpunktui1842NuotekuValymas">'Forma 6'!$L$89</definedName>
    <definedName name="VAS075_F_Cpunktui1843NuotekuDumblo" localSheetId="5">'Forma 6'!$M$89</definedName>
    <definedName name="VAS075_F_Cpunktui1843NuotekuDumblo">'Forma 6'!$M$89</definedName>
    <definedName name="VAS075_F_Cpunktui184IsViso" localSheetId="5">'Forma 6'!$J$89</definedName>
    <definedName name="VAS075_F_Cpunktui184IsViso">'Forma 6'!$J$89</definedName>
    <definedName name="VAS075_F_Cpunktui185PavirsiniuNuoteku" localSheetId="5">'Forma 6'!$N$89</definedName>
    <definedName name="VAS075_F_Cpunktui185PavirsiniuNuoteku">'Forma 6'!$N$89</definedName>
    <definedName name="VAS075_F_Cpunktui186KitosReguliuojamosios" localSheetId="5">'Forma 6'!$O$89</definedName>
    <definedName name="VAS075_F_Cpunktui186KitosReguliuojamosios">'Forma 6'!$O$89</definedName>
    <definedName name="VAS075_F_Cpunktui187KitosVeiklos" localSheetId="5">'Forma 6'!$P$89</definedName>
    <definedName name="VAS075_F_Cpunktui187KitosVeiklos">'Forma 6'!$P$89</definedName>
    <definedName name="VAS075_F_Cpunktui191IS" localSheetId="5">'Forma 6'!$D$90</definedName>
    <definedName name="VAS075_F_Cpunktui191IS">'Forma 6'!$D$90</definedName>
    <definedName name="VAS075_F_Cpunktui192ApskaitosVeikla" localSheetId="5">'Forma 6'!$E$90</definedName>
    <definedName name="VAS075_F_Cpunktui192ApskaitosVeikla">'Forma 6'!$E$90</definedName>
    <definedName name="VAS075_F_Cpunktui1931GeriamojoVandens" localSheetId="5">'Forma 6'!$G$90</definedName>
    <definedName name="VAS075_F_Cpunktui1931GeriamojoVandens">'Forma 6'!$G$90</definedName>
    <definedName name="VAS075_F_Cpunktui1932GeriamojoVandens" localSheetId="5">'Forma 6'!$H$90</definedName>
    <definedName name="VAS075_F_Cpunktui1932GeriamojoVandens">'Forma 6'!$H$90</definedName>
    <definedName name="VAS075_F_Cpunktui1933GeriamojoVandens" localSheetId="5">'Forma 6'!$I$90</definedName>
    <definedName name="VAS075_F_Cpunktui1933GeriamojoVandens">'Forma 6'!$I$90</definedName>
    <definedName name="VAS075_F_Cpunktui193IsViso" localSheetId="5">'Forma 6'!$F$90</definedName>
    <definedName name="VAS075_F_Cpunktui193IsViso">'Forma 6'!$F$90</definedName>
    <definedName name="VAS075_F_Cpunktui1941NuotekuSurinkimas" localSheetId="5">'Forma 6'!$K$90</definedName>
    <definedName name="VAS075_F_Cpunktui1941NuotekuSurinkimas">'Forma 6'!$K$90</definedName>
    <definedName name="VAS075_F_Cpunktui1942NuotekuValymas" localSheetId="5">'Forma 6'!$L$90</definedName>
    <definedName name="VAS075_F_Cpunktui1942NuotekuValymas">'Forma 6'!$L$90</definedName>
    <definedName name="VAS075_F_Cpunktui1943NuotekuDumblo" localSheetId="5">'Forma 6'!$M$90</definedName>
    <definedName name="VAS075_F_Cpunktui1943NuotekuDumblo">'Forma 6'!$M$90</definedName>
    <definedName name="VAS075_F_Cpunktui194IsViso" localSheetId="5">'Forma 6'!$J$90</definedName>
    <definedName name="VAS075_F_Cpunktui194IsViso">'Forma 6'!$J$90</definedName>
    <definedName name="VAS075_F_Cpunktui195PavirsiniuNuoteku" localSheetId="5">'Forma 6'!$N$90</definedName>
    <definedName name="VAS075_F_Cpunktui195PavirsiniuNuoteku">'Forma 6'!$N$90</definedName>
    <definedName name="VAS075_F_Cpunktui196KitosReguliuojamosios" localSheetId="5">'Forma 6'!$O$90</definedName>
    <definedName name="VAS075_F_Cpunktui196KitosReguliuojamosios">'Forma 6'!$O$90</definedName>
    <definedName name="VAS075_F_Cpunktui197KitosVeiklos" localSheetId="5">'Forma 6'!$P$90</definedName>
    <definedName name="VAS075_F_Cpunktui197KitosVeiklos">'Forma 6'!$P$90</definedName>
    <definedName name="VAS075_F_Cpunktui201IS" localSheetId="5">'Forma 6'!$D$91</definedName>
    <definedName name="VAS075_F_Cpunktui201IS">'Forma 6'!$D$91</definedName>
    <definedName name="VAS075_F_Cpunktui202ApskaitosVeikla" localSheetId="5">'Forma 6'!$E$91</definedName>
    <definedName name="VAS075_F_Cpunktui202ApskaitosVeikla">'Forma 6'!$E$91</definedName>
    <definedName name="VAS075_F_Cpunktui2031GeriamojoVandens" localSheetId="5">'Forma 6'!$G$91</definedName>
    <definedName name="VAS075_F_Cpunktui2031GeriamojoVandens">'Forma 6'!$G$91</definedName>
    <definedName name="VAS075_F_Cpunktui2032GeriamojoVandens" localSheetId="5">'Forma 6'!$H$91</definedName>
    <definedName name="VAS075_F_Cpunktui2032GeriamojoVandens">'Forma 6'!$H$91</definedName>
    <definedName name="VAS075_F_Cpunktui2033GeriamojoVandens" localSheetId="5">'Forma 6'!$I$91</definedName>
    <definedName name="VAS075_F_Cpunktui2033GeriamojoVandens">'Forma 6'!$I$91</definedName>
    <definedName name="VAS075_F_Cpunktui203IsViso" localSheetId="5">'Forma 6'!$F$91</definedName>
    <definedName name="VAS075_F_Cpunktui203IsViso">'Forma 6'!$F$91</definedName>
    <definedName name="VAS075_F_Cpunktui2041NuotekuSurinkimas" localSheetId="5">'Forma 6'!$K$91</definedName>
    <definedName name="VAS075_F_Cpunktui2041NuotekuSurinkimas">'Forma 6'!$K$91</definedName>
    <definedName name="VAS075_F_Cpunktui2042NuotekuValymas" localSheetId="5">'Forma 6'!$L$91</definedName>
    <definedName name="VAS075_F_Cpunktui2042NuotekuValymas">'Forma 6'!$L$91</definedName>
    <definedName name="VAS075_F_Cpunktui2043NuotekuDumblo" localSheetId="5">'Forma 6'!$M$91</definedName>
    <definedName name="VAS075_F_Cpunktui2043NuotekuDumblo">'Forma 6'!$M$91</definedName>
    <definedName name="VAS075_F_Cpunktui204IsViso" localSheetId="5">'Forma 6'!$J$91</definedName>
    <definedName name="VAS075_F_Cpunktui204IsViso">'Forma 6'!$J$91</definedName>
    <definedName name="VAS075_F_Cpunktui205PavirsiniuNuoteku" localSheetId="5">'Forma 6'!$N$91</definedName>
    <definedName name="VAS075_F_Cpunktui205PavirsiniuNuoteku">'Forma 6'!$N$91</definedName>
    <definedName name="VAS075_F_Cpunktui206KitosReguliuojamosios" localSheetId="5">'Forma 6'!$O$91</definedName>
    <definedName name="VAS075_F_Cpunktui206KitosReguliuojamosios">'Forma 6'!$O$91</definedName>
    <definedName name="VAS075_F_Cpunktui207KitosVeiklos" localSheetId="5">'Forma 6'!$P$91</definedName>
    <definedName name="VAS075_F_Cpunktui207KitosVeiklos">'Forma 6'!$P$91</definedName>
    <definedName name="VAS075_F_Cpunktui211IS" localSheetId="5">'Forma 6'!$D$92</definedName>
    <definedName name="VAS075_F_Cpunktui211IS">'Forma 6'!$D$92</definedName>
    <definedName name="VAS075_F_Cpunktui212ApskaitosVeikla" localSheetId="5">'Forma 6'!$E$92</definedName>
    <definedName name="VAS075_F_Cpunktui212ApskaitosVeikla">'Forma 6'!$E$92</definedName>
    <definedName name="VAS075_F_Cpunktui2131GeriamojoVandens" localSheetId="5">'Forma 6'!$G$92</definedName>
    <definedName name="VAS075_F_Cpunktui2131GeriamojoVandens">'Forma 6'!$G$92</definedName>
    <definedName name="VAS075_F_Cpunktui2132GeriamojoVandens" localSheetId="5">'Forma 6'!$H$92</definedName>
    <definedName name="VAS075_F_Cpunktui2132GeriamojoVandens">'Forma 6'!$H$92</definedName>
    <definedName name="VAS075_F_Cpunktui2133GeriamojoVandens" localSheetId="5">'Forma 6'!$I$92</definedName>
    <definedName name="VAS075_F_Cpunktui2133GeriamojoVandens">'Forma 6'!$I$92</definedName>
    <definedName name="VAS075_F_Cpunktui213IsViso" localSheetId="5">'Forma 6'!$F$92</definedName>
    <definedName name="VAS075_F_Cpunktui213IsViso">'Forma 6'!$F$92</definedName>
    <definedName name="VAS075_F_Cpunktui2141NuotekuSurinkimas" localSheetId="5">'Forma 6'!$K$92</definedName>
    <definedName name="VAS075_F_Cpunktui2141NuotekuSurinkimas">'Forma 6'!$K$92</definedName>
    <definedName name="VAS075_F_Cpunktui2142NuotekuValymas" localSheetId="5">'Forma 6'!$L$92</definedName>
    <definedName name="VAS075_F_Cpunktui2142NuotekuValymas">'Forma 6'!$L$92</definedName>
    <definedName name="VAS075_F_Cpunktui2143NuotekuDumblo" localSheetId="5">'Forma 6'!$M$92</definedName>
    <definedName name="VAS075_F_Cpunktui2143NuotekuDumblo">'Forma 6'!$M$92</definedName>
    <definedName name="VAS075_F_Cpunktui214IsViso" localSheetId="5">'Forma 6'!$J$92</definedName>
    <definedName name="VAS075_F_Cpunktui214IsViso">'Forma 6'!$J$92</definedName>
    <definedName name="VAS075_F_Cpunktui215PavirsiniuNuoteku" localSheetId="5">'Forma 6'!$N$92</definedName>
    <definedName name="VAS075_F_Cpunktui215PavirsiniuNuoteku">'Forma 6'!$N$92</definedName>
    <definedName name="VAS075_F_Cpunktui216KitosReguliuojamosios" localSheetId="5">'Forma 6'!$O$92</definedName>
    <definedName name="VAS075_F_Cpunktui216KitosReguliuojamosios">'Forma 6'!$O$92</definedName>
    <definedName name="VAS075_F_Cpunktui217KitosVeiklos" localSheetId="5">'Forma 6'!$P$92</definedName>
    <definedName name="VAS075_F_Cpunktui217KitosVeiklos">'Forma 6'!$P$92</definedName>
    <definedName name="VAS075_F_Cpunktui221IS" localSheetId="5">'Forma 6'!$D$93</definedName>
    <definedName name="VAS075_F_Cpunktui221IS">'Forma 6'!$D$93</definedName>
    <definedName name="VAS075_F_Cpunktui222ApskaitosVeikla" localSheetId="5">'Forma 6'!$E$93</definedName>
    <definedName name="VAS075_F_Cpunktui222ApskaitosVeikla">'Forma 6'!$E$93</definedName>
    <definedName name="VAS075_F_Cpunktui2231GeriamojoVandens" localSheetId="5">'Forma 6'!$G$93</definedName>
    <definedName name="VAS075_F_Cpunktui2231GeriamojoVandens">'Forma 6'!$G$93</definedName>
    <definedName name="VAS075_F_Cpunktui2232GeriamojoVandens" localSheetId="5">'Forma 6'!$H$93</definedName>
    <definedName name="VAS075_F_Cpunktui2232GeriamojoVandens">'Forma 6'!$H$93</definedName>
    <definedName name="VAS075_F_Cpunktui2233GeriamojoVandens" localSheetId="5">'Forma 6'!$I$93</definedName>
    <definedName name="VAS075_F_Cpunktui2233GeriamojoVandens">'Forma 6'!$I$93</definedName>
    <definedName name="VAS075_F_Cpunktui223IsViso" localSheetId="5">'Forma 6'!$F$93</definedName>
    <definedName name="VAS075_F_Cpunktui223IsViso">'Forma 6'!$F$93</definedName>
    <definedName name="VAS075_F_Cpunktui2241NuotekuSurinkimas" localSheetId="5">'Forma 6'!$K$93</definedName>
    <definedName name="VAS075_F_Cpunktui2241NuotekuSurinkimas">'Forma 6'!$K$93</definedName>
    <definedName name="VAS075_F_Cpunktui2242NuotekuValymas" localSheetId="5">'Forma 6'!$L$93</definedName>
    <definedName name="VAS075_F_Cpunktui2242NuotekuValymas">'Forma 6'!$L$93</definedName>
    <definedName name="VAS075_F_Cpunktui2243NuotekuDumblo" localSheetId="5">'Forma 6'!$M$93</definedName>
    <definedName name="VAS075_F_Cpunktui2243NuotekuDumblo">'Forma 6'!$M$93</definedName>
    <definedName name="VAS075_F_Cpunktui224IsViso" localSheetId="5">'Forma 6'!$J$93</definedName>
    <definedName name="VAS075_F_Cpunktui224IsViso">'Forma 6'!$J$93</definedName>
    <definedName name="VAS075_F_Cpunktui225PavirsiniuNuoteku" localSheetId="5">'Forma 6'!$N$93</definedName>
    <definedName name="VAS075_F_Cpunktui225PavirsiniuNuoteku">'Forma 6'!$N$93</definedName>
    <definedName name="VAS075_F_Cpunktui226KitosReguliuojamosios" localSheetId="5">'Forma 6'!$O$93</definedName>
    <definedName name="VAS075_F_Cpunktui226KitosReguliuojamosios">'Forma 6'!$O$93</definedName>
    <definedName name="VAS075_F_Cpunktui227KitosVeiklos" localSheetId="5">'Forma 6'!$P$93</definedName>
    <definedName name="VAS075_F_Cpunktui227KitosVeiklos">'Forma 6'!$P$93</definedName>
    <definedName name="VAS075_F_Cpunktui231IS" localSheetId="5">'Forma 6'!$D$94</definedName>
    <definedName name="VAS075_F_Cpunktui231IS">'Forma 6'!$D$94</definedName>
    <definedName name="VAS075_F_Cpunktui232ApskaitosVeikla" localSheetId="5">'Forma 6'!$E$94</definedName>
    <definedName name="VAS075_F_Cpunktui232ApskaitosVeikla">'Forma 6'!$E$94</definedName>
    <definedName name="VAS075_F_Cpunktui2331GeriamojoVandens" localSheetId="5">'Forma 6'!$G$94</definedName>
    <definedName name="VAS075_F_Cpunktui2331GeriamojoVandens">'Forma 6'!$G$94</definedName>
    <definedName name="VAS075_F_Cpunktui2332GeriamojoVandens" localSheetId="5">'Forma 6'!$H$94</definedName>
    <definedName name="VAS075_F_Cpunktui2332GeriamojoVandens">'Forma 6'!$H$94</definedName>
    <definedName name="VAS075_F_Cpunktui2333GeriamojoVandens" localSheetId="5">'Forma 6'!$I$94</definedName>
    <definedName name="VAS075_F_Cpunktui2333GeriamojoVandens">'Forma 6'!$I$94</definedName>
    <definedName name="VAS075_F_Cpunktui233IsViso" localSheetId="5">'Forma 6'!$F$94</definedName>
    <definedName name="VAS075_F_Cpunktui233IsViso">'Forma 6'!$F$94</definedName>
    <definedName name="VAS075_F_Cpunktui2341NuotekuSurinkimas" localSheetId="5">'Forma 6'!$K$94</definedName>
    <definedName name="VAS075_F_Cpunktui2341NuotekuSurinkimas">'Forma 6'!$K$94</definedName>
    <definedName name="VAS075_F_Cpunktui2342NuotekuValymas" localSheetId="5">'Forma 6'!$L$94</definedName>
    <definedName name="VAS075_F_Cpunktui2342NuotekuValymas">'Forma 6'!$L$94</definedName>
    <definedName name="VAS075_F_Cpunktui2343NuotekuDumblo" localSheetId="5">'Forma 6'!$M$94</definedName>
    <definedName name="VAS075_F_Cpunktui2343NuotekuDumblo">'Forma 6'!$M$94</definedName>
    <definedName name="VAS075_F_Cpunktui234IsViso" localSheetId="5">'Forma 6'!$J$94</definedName>
    <definedName name="VAS075_F_Cpunktui234IsViso">'Forma 6'!$J$94</definedName>
    <definedName name="VAS075_F_Cpunktui235PavirsiniuNuoteku" localSheetId="5">'Forma 6'!$N$94</definedName>
    <definedName name="VAS075_F_Cpunktui235PavirsiniuNuoteku">'Forma 6'!$N$94</definedName>
    <definedName name="VAS075_F_Cpunktui236KitosReguliuojamosios" localSheetId="5">'Forma 6'!$O$94</definedName>
    <definedName name="VAS075_F_Cpunktui236KitosReguliuojamosios">'Forma 6'!$O$94</definedName>
    <definedName name="VAS075_F_Cpunktui237KitosVeiklos" localSheetId="5">'Forma 6'!$P$94</definedName>
    <definedName name="VAS075_F_Cpunktui237KitosVeiklos">'Forma 6'!$P$94</definedName>
    <definedName name="VAS075_F_Cpunktui241IS" localSheetId="5">'Forma 6'!$D$95</definedName>
    <definedName name="VAS075_F_Cpunktui241IS">'Forma 6'!$D$95</definedName>
    <definedName name="VAS075_F_Cpunktui242ApskaitosVeikla" localSheetId="5">'Forma 6'!$E$95</definedName>
    <definedName name="VAS075_F_Cpunktui242ApskaitosVeikla">'Forma 6'!$E$95</definedName>
    <definedName name="VAS075_F_Cpunktui2431GeriamojoVandens" localSheetId="5">'Forma 6'!$G$95</definedName>
    <definedName name="VAS075_F_Cpunktui2431GeriamojoVandens">'Forma 6'!$G$95</definedName>
    <definedName name="VAS075_F_Cpunktui2432GeriamojoVandens" localSheetId="5">'Forma 6'!$H$95</definedName>
    <definedName name="VAS075_F_Cpunktui2432GeriamojoVandens">'Forma 6'!$H$95</definedName>
    <definedName name="VAS075_F_Cpunktui2433GeriamojoVandens" localSheetId="5">'Forma 6'!$I$95</definedName>
    <definedName name="VAS075_F_Cpunktui2433GeriamojoVandens">'Forma 6'!$I$95</definedName>
    <definedName name="VAS075_F_Cpunktui243IsViso" localSheetId="5">'Forma 6'!$F$95</definedName>
    <definedName name="VAS075_F_Cpunktui243IsViso">'Forma 6'!$F$95</definedName>
    <definedName name="VAS075_F_Cpunktui2441NuotekuSurinkimas" localSheetId="5">'Forma 6'!$K$95</definedName>
    <definedName name="VAS075_F_Cpunktui2441NuotekuSurinkimas">'Forma 6'!$K$95</definedName>
    <definedName name="VAS075_F_Cpunktui2442NuotekuValymas" localSheetId="5">'Forma 6'!$L$95</definedName>
    <definedName name="VAS075_F_Cpunktui2442NuotekuValymas">'Forma 6'!$L$95</definedName>
    <definedName name="VAS075_F_Cpunktui2443NuotekuDumblo" localSheetId="5">'Forma 6'!$M$95</definedName>
    <definedName name="VAS075_F_Cpunktui2443NuotekuDumblo">'Forma 6'!$M$95</definedName>
    <definedName name="VAS075_F_Cpunktui244IsViso" localSheetId="5">'Forma 6'!$J$95</definedName>
    <definedName name="VAS075_F_Cpunktui244IsViso">'Forma 6'!$J$95</definedName>
    <definedName name="VAS075_F_Cpunktui245PavirsiniuNuoteku" localSheetId="5">'Forma 6'!$N$95</definedName>
    <definedName name="VAS075_F_Cpunktui245PavirsiniuNuoteku">'Forma 6'!$N$95</definedName>
    <definedName name="VAS075_F_Cpunktui246KitosReguliuojamosios" localSheetId="5">'Forma 6'!$O$95</definedName>
    <definedName name="VAS075_F_Cpunktui246KitosReguliuojamosios">'Forma 6'!$O$95</definedName>
    <definedName name="VAS075_F_Cpunktui247KitosVeiklos" localSheetId="5">'Forma 6'!$P$95</definedName>
    <definedName name="VAS075_F_Cpunktui247KitosVeiklos">'Forma 6'!$P$95</definedName>
    <definedName name="VAS075_F_Cpunktui91IS" localSheetId="5">'Forma 6'!$D$80</definedName>
    <definedName name="VAS075_F_Cpunktui91IS">'Forma 6'!$D$80</definedName>
    <definedName name="VAS075_F_Cpunktui92ApskaitosVeikla" localSheetId="5">'Forma 6'!$E$80</definedName>
    <definedName name="VAS075_F_Cpunktui92ApskaitosVeikla">'Forma 6'!$E$80</definedName>
    <definedName name="VAS075_F_Cpunktui931GeriamojoVandens" localSheetId="5">'Forma 6'!$G$80</definedName>
    <definedName name="VAS075_F_Cpunktui931GeriamojoVandens">'Forma 6'!$G$80</definedName>
    <definedName name="VAS075_F_Cpunktui932GeriamojoVandens" localSheetId="5">'Forma 6'!$H$80</definedName>
    <definedName name="VAS075_F_Cpunktui932GeriamojoVandens">'Forma 6'!$H$80</definedName>
    <definedName name="VAS075_F_Cpunktui933GeriamojoVandens" localSheetId="5">'Forma 6'!$I$80</definedName>
    <definedName name="VAS075_F_Cpunktui933GeriamojoVandens">'Forma 6'!$I$80</definedName>
    <definedName name="VAS075_F_Cpunktui93IsViso" localSheetId="5">'Forma 6'!$F$80</definedName>
    <definedName name="VAS075_F_Cpunktui93IsViso">'Forma 6'!$F$80</definedName>
    <definedName name="VAS075_F_Cpunktui941NuotekuSurinkimas" localSheetId="5">'Forma 6'!$K$80</definedName>
    <definedName name="VAS075_F_Cpunktui941NuotekuSurinkimas">'Forma 6'!$K$80</definedName>
    <definedName name="VAS075_F_Cpunktui942NuotekuValymas" localSheetId="5">'Forma 6'!$L$80</definedName>
    <definedName name="VAS075_F_Cpunktui942NuotekuValymas">'Forma 6'!$L$80</definedName>
    <definedName name="VAS075_F_Cpunktui943NuotekuDumblo" localSheetId="5">'Forma 6'!$M$80</definedName>
    <definedName name="VAS075_F_Cpunktui943NuotekuDumblo">'Forma 6'!$M$80</definedName>
    <definedName name="VAS075_F_Cpunktui94IsViso" localSheetId="5">'Forma 6'!$J$80</definedName>
    <definedName name="VAS075_F_Cpunktui94IsViso">'Forma 6'!$J$80</definedName>
    <definedName name="VAS075_F_Cpunktui95PavirsiniuNuoteku" localSheetId="5">'Forma 6'!$N$80</definedName>
    <definedName name="VAS075_F_Cpunktui95PavirsiniuNuoteku">'Forma 6'!$N$80</definedName>
    <definedName name="VAS075_F_Cpunktui96KitosReguliuojamosios" localSheetId="5">'Forma 6'!$O$80</definedName>
    <definedName name="VAS075_F_Cpunktui96KitosReguliuojamosios">'Forma 6'!$O$80</definedName>
    <definedName name="VAS075_F_Cpunktui97KitosVeiklos" localSheetId="5">'Forma 6'!$P$80</definedName>
    <definedName name="VAS075_F_Cpunktui97KitosVeiklos">'Forma 6'!$P$80</definedName>
    <definedName name="VAS075_F_Epunktui101IS" localSheetId="5">'Forma 6'!$D$128</definedName>
    <definedName name="VAS075_F_Epunktui101IS">'Forma 6'!$D$128</definedName>
    <definedName name="VAS075_F_Epunktui102ApskaitosVeikla" localSheetId="5">'Forma 6'!$E$128</definedName>
    <definedName name="VAS075_F_Epunktui102ApskaitosVeikla">'Forma 6'!$E$128</definedName>
    <definedName name="VAS075_F_Epunktui1031GeriamojoVandens" localSheetId="5">'Forma 6'!$G$128</definedName>
    <definedName name="VAS075_F_Epunktui1031GeriamojoVandens">'Forma 6'!$G$128</definedName>
    <definedName name="VAS075_F_Epunktui1032GeriamojoVandens" localSheetId="5">'Forma 6'!$H$128</definedName>
    <definedName name="VAS075_F_Epunktui1032GeriamojoVandens">'Forma 6'!$H$128</definedName>
    <definedName name="VAS075_F_Epunktui1033GeriamojoVandens" localSheetId="5">'Forma 6'!$I$128</definedName>
    <definedName name="VAS075_F_Epunktui1033GeriamojoVandens">'Forma 6'!$I$128</definedName>
    <definedName name="VAS075_F_Epunktui103IsViso" localSheetId="5">'Forma 6'!$F$128</definedName>
    <definedName name="VAS075_F_Epunktui103IsViso">'Forma 6'!$F$128</definedName>
    <definedName name="VAS075_F_Epunktui1041NuotekuSurinkimas" localSheetId="5">'Forma 6'!$K$128</definedName>
    <definedName name="VAS075_F_Epunktui1041NuotekuSurinkimas">'Forma 6'!$K$128</definedName>
    <definedName name="VAS075_F_Epunktui1042NuotekuValymas" localSheetId="5">'Forma 6'!$L$128</definedName>
    <definedName name="VAS075_F_Epunktui1042NuotekuValymas">'Forma 6'!$L$128</definedName>
    <definedName name="VAS075_F_Epunktui1043NuotekuDumblo" localSheetId="5">'Forma 6'!$M$128</definedName>
    <definedName name="VAS075_F_Epunktui1043NuotekuDumblo">'Forma 6'!$M$128</definedName>
    <definedName name="VAS075_F_Epunktui104IsViso" localSheetId="5">'Forma 6'!$J$128</definedName>
    <definedName name="VAS075_F_Epunktui104IsViso">'Forma 6'!$J$128</definedName>
    <definedName name="VAS075_F_Epunktui105PavirsiniuNuoteku" localSheetId="5">'Forma 6'!$N$128</definedName>
    <definedName name="VAS075_F_Epunktui105PavirsiniuNuoteku">'Forma 6'!$N$128</definedName>
    <definedName name="VAS075_F_Epunktui106KitosReguliuojamosios" localSheetId="5">'Forma 6'!$O$128</definedName>
    <definedName name="VAS075_F_Epunktui106KitosReguliuojamosios">'Forma 6'!$O$128</definedName>
    <definedName name="VAS075_F_Epunktui107KitosVeiklos" localSheetId="5">'Forma 6'!$P$128</definedName>
    <definedName name="VAS075_F_Epunktui107KitosVeiklos">'Forma 6'!$P$128</definedName>
    <definedName name="VAS075_F_Epunktui111IS" localSheetId="5">'Forma 6'!$D$129</definedName>
    <definedName name="VAS075_F_Epunktui111IS">'Forma 6'!$D$129</definedName>
    <definedName name="VAS075_F_Epunktui112ApskaitosVeikla" localSheetId="5">'Forma 6'!$E$129</definedName>
    <definedName name="VAS075_F_Epunktui112ApskaitosVeikla">'Forma 6'!$E$129</definedName>
    <definedName name="VAS075_F_Epunktui1131GeriamojoVandens" localSheetId="5">'Forma 6'!$G$129</definedName>
    <definedName name="VAS075_F_Epunktui1131GeriamojoVandens">'Forma 6'!$G$129</definedName>
    <definedName name="VAS075_F_Epunktui1132GeriamojoVandens" localSheetId="5">'Forma 6'!$H$129</definedName>
    <definedName name="VAS075_F_Epunktui1132GeriamojoVandens">'Forma 6'!$H$129</definedName>
    <definedName name="VAS075_F_Epunktui1133GeriamojoVandens" localSheetId="5">'Forma 6'!$I$129</definedName>
    <definedName name="VAS075_F_Epunktui1133GeriamojoVandens">'Forma 6'!$I$129</definedName>
    <definedName name="VAS075_F_Epunktui113IsViso" localSheetId="5">'Forma 6'!$F$129</definedName>
    <definedName name="VAS075_F_Epunktui113IsViso">'Forma 6'!$F$129</definedName>
    <definedName name="VAS075_F_Epunktui1141NuotekuSurinkimas" localSheetId="5">'Forma 6'!$K$129</definedName>
    <definedName name="VAS075_F_Epunktui1141NuotekuSurinkimas">'Forma 6'!$K$129</definedName>
    <definedName name="VAS075_F_Epunktui1142NuotekuValymas" localSheetId="5">'Forma 6'!$L$129</definedName>
    <definedName name="VAS075_F_Epunktui1142NuotekuValymas">'Forma 6'!$L$129</definedName>
    <definedName name="VAS075_F_Epunktui1143NuotekuDumblo" localSheetId="5">'Forma 6'!$M$129</definedName>
    <definedName name="VAS075_F_Epunktui1143NuotekuDumblo">'Forma 6'!$M$129</definedName>
    <definedName name="VAS075_F_Epunktui114IsViso" localSheetId="5">'Forma 6'!$J$129</definedName>
    <definedName name="VAS075_F_Epunktui114IsViso">'Forma 6'!$J$129</definedName>
    <definedName name="VAS075_F_Epunktui115PavirsiniuNuoteku" localSheetId="5">'Forma 6'!$N$129</definedName>
    <definedName name="VAS075_F_Epunktui115PavirsiniuNuoteku">'Forma 6'!$N$129</definedName>
    <definedName name="VAS075_F_Epunktui116KitosReguliuojamosios" localSheetId="5">'Forma 6'!$O$129</definedName>
    <definedName name="VAS075_F_Epunktui116KitosReguliuojamosios">'Forma 6'!$O$129</definedName>
    <definedName name="VAS075_F_Epunktui117KitosVeiklos" localSheetId="5">'Forma 6'!$P$129</definedName>
    <definedName name="VAS075_F_Epunktui117KitosVeiklos">'Forma 6'!$P$129</definedName>
    <definedName name="VAS075_F_Epunktui11IS" localSheetId="5">'Forma 6'!$D$119</definedName>
    <definedName name="VAS075_F_Epunktui11IS">'Forma 6'!$D$119</definedName>
    <definedName name="VAS075_F_Epunktui121IS" localSheetId="5">'Forma 6'!$D$130</definedName>
    <definedName name="VAS075_F_Epunktui121IS">'Forma 6'!$D$130</definedName>
    <definedName name="VAS075_F_Epunktui122ApskaitosVeikla" localSheetId="5">'Forma 6'!$E$130</definedName>
    <definedName name="VAS075_F_Epunktui122ApskaitosVeikla">'Forma 6'!$E$130</definedName>
    <definedName name="VAS075_F_Epunktui1231GeriamojoVandens" localSheetId="5">'Forma 6'!$G$130</definedName>
    <definedName name="VAS075_F_Epunktui1231GeriamojoVandens">'Forma 6'!$G$130</definedName>
    <definedName name="VAS075_F_Epunktui1232GeriamojoVandens" localSheetId="5">'Forma 6'!$H$130</definedName>
    <definedName name="VAS075_F_Epunktui1232GeriamojoVandens">'Forma 6'!$H$130</definedName>
    <definedName name="VAS075_F_Epunktui1233GeriamojoVandens" localSheetId="5">'Forma 6'!$I$130</definedName>
    <definedName name="VAS075_F_Epunktui1233GeriamojoVandens">'Forma 6'!$I$130</definedName>
    <definedName name="VAS075_F_Epunktui123IsViso" localSheetId="5">'Forma 6'!$F$130</definedName>
    <definedName name="VAS075_F_Epunktui123IsViso">'Forma 6'!$F$130</definedName>
    <definedName name="VAS075_F_Epunktui1241NuotekuSurinkimas" localSheetId="5">'Forma 6'!$K$130</definedName>
    <definedName name="VAS075_F_Epunktui1241NuotekuSurinkimas">'Forma 6'!$K$130</definedName>
    <definedName name="VAS075_F_Epunktui1242NuotekuValymas" localSheetId="5">'Forma 6'!$L$130</definedName>
    <definedName name="VAS075_F_Epunktui1242NuotekuValymas">'Forma 6'!$L$130</definedName>
    <definedName name="VAS075_F_Epunktui1243NuotekuDumblo" localSheetId="5">'Forma 6'!$M$130</definedName>
    <definedName name="VAS075_F_Epunktui1243NuotekuDumblo">'Forma 6'!$M$130</definedName>
    <definedName name="VAS075_F_Epunktui124IsViso" localSheetId="5">'Forma 6'!$J$130</definedName>
    <definedName name="VAS075_F_Epunktui124IsViso">'Forma 6'!$J$130</definedName>
    <definedName name="VAS075_F_Epunktui125PavirsiniuNuoteku" localSheetId="5">'Forma 6'!$N$130</definedName>
    <definedName name="VAS075_F_Epunktui125PavirsiniuNuoteku">'Forma 6'!$N$130</definedName>
    <definedName name="VAS075_F_Epunktui126KitosReguliuojamosios" localSheetId="5">'Forma 6'!$O$130</definedName>
    <definedName name="VAS075_F_Epunktui126KitosReguliuojamosios">'Forma 6'!$O$130</definedName>
    <definedName name="VAS075_F_Epunktui127KitosVeiklos" localSheetId="5">'Forma 6'!$P$130</definedName>
    <definedName name="VAS075_F_Epunktui127KitosVeiklos">'Forma 6'!$P$130</definedName>
    <definedName name="VAS075_F_Epunktui12ApskaitosVeikla" localSheetId="5">'Forma 6'!$E$119</definedName>
    <definedName name="VAS075_F_Epunktui12ApskaitosVeikla">'Forma 6'!$E$119</definedName>
    <definedName name="VAS075_F_Epunktui131GeriamojoVandens" localSheetId="5">'Forma 6'!$G$119</definedName>
    <definedName name="VAS075_F_Epunktui131GeriamojoVandens">'Forma 6'!$G$119</definedName>
    <definedName name="VAS075_F_Epunktui131IS" localSheetId="5">'Forma 6'!$D$131</definedName>
    <definedName name="VAS075_F_Epunktui131IS">'Forma 6'!$D$131</definedName>
    <definedName name="VAS075_F_Epunktui132ApskaitosVeikla" localSheetId="5">'Forma 6'!$E$131</definedName>
    <definedName name="VAS075_F_Epunktui132ApskaitosVeikla">'Forma 6'!$E$131</definedName>
    <definedName name="VAS075_F_Epunktui132GeriamojoVandens" localSheetId="5">'Forma 6'!$H$119</definedName>
    <definedName name="VAS075_F_Epunktui132GeriamojoVandens">'Forma 6'!$H$119</definedName>
    <definedName name="VAS075_F_Epunktui1331GeriamojoVandens" localSheetId="5">'Forma 6'!$G$131</definedName>
    <definedName name="VAS075_F_Epunktui1331GeriamojoVandens">'Forma 6'!$G$131</definedName>
    <definedName name="VAS075_F_Epunktui1332GeriamojoVandens" localSheetId="5">'Forma 6'!$H$131</definedName>
    <definedName name="VAS075_F_Epunktui1332GeriamojoVandens">'Forma 6'!$H$131</definedName>
    <definedName name="VAS075_F_Epunktui1333GeriamojoVandens" localSheetId="5">'Forma 6'!$I$131</definedName>
    <definedName name="VAS075_F_Epunktui1333GeriamojoVandens">'Forma 6'!$I$131</definedName>
    <definedName name="VAS075_F_Epunktui133GeriamojoVandens" localSheetId="5">'Forma 6'!$I$119</definedName>
    <definedName name="VAS075_F_Epunktui133GeriamojoVandens">'Forma 6'!$I$119</definedName>
    <definedName name="VAS075_F_Epunktui133IsViso" localSheetId="5">'Forma 6'!$F$131</definedName>
    <definedName name="VAS075_F_Epunktui133IsViso">'Forma 6'!$F$131</definedName>
    <definedName name="VAS075_F_Epunktui1341NuotekuSurinkimas" localSheetId="5">'Forma 6'!$K$131</definedName>
    <definedName name="VAS075_F_Epunktui1341NuotekuSurinkimas">'Forma 6'!$K$131</definedName>
    <definedName name="VAS075_F_Epunktui1342NuotekuValymas" localSheetId="5">'Forma 6'!$L$131</definedName>
    <definedName name="VAS075_F_Epunktui1342NuotekuValymas">'Forma 6'!$L$131</definedName>
    <definedName name="VAS075_F_Epunktui1343NuotekuDumblo" localSheetId="5">'Forma 6'!$M$131</definedName>
    <definedName name="VAS075_F_Epunktui1343NuotekuDumblo">'Forma 6'!$M$131</definedName>
    <definedName name="VAS075_F_Epunktui134IsViso" localSheetId="5">'Forma 6'!$J$131</definedName>
    <definedName name="VAS075_F_Epunktui134IsViso">'Forma 6'!$J$131</definedName>
    <definedName name="VAS075_F_Epunktui135PavirsiniuNuoteku" localSheetId="5">'Forma 6'!$N$131</definedName>
    <definedName name="VAS075_F_Epunktui135PavirsiniuNuoteku">'Forma 6'!$N$131</definedName>
    <definedName name="VAS075_F_Epunktui136KitosReguliuojamosios" localSheetId="5">'Forma 6'!$O$131</definedName>
    <definedName name="VAS075_F_Epunktui136KitosReguliuojamosios">'Forma 6'!$O$131</definedName>
    <definedName name="VAS075_F_Epunktui137KitosVeiklos" localSheetId="5">'Forma 6'!$P$131</definedName>
    <definedName name="VAS075_F_Epunktui137KitosVeiklos">'Forma 6'!$P$131</definedName>
    <definedName name="VAS075_F_Epunktui13IsViso" localSheetId="5">'Forma 6'!$F$119</definedName>
    <definedName name="VAS075_F_Epunktui13IsViso">'Forma 6'!$F$119</definedName>
    <definedName name="VAS075_F_Epunktui141IS" localSheetId="5">'Forma 6'!$D$132</definedName>
    <definedName name="VAS075_F_Epunktui141IS">'Forma 6'!$D$132</definedName>
    <definedName name="VAS075_F_Epunktui141NuotekuSurinkimas" localSheetId="5">'Forma 6'!$K$119</definedName>
    <definedName name="VAS075_F_Epunktui141NuotekuSurinkimas">'Forma 6'!$K$119</definedName>
    <definedName name="VAS075_F_Epunktui142ApskaitosVeikla" localSheetId="5">'Forma 6'!$E$132</definedName>
    <definedName name="VAS075_F_Epunktui142ApskaitosVeikla">'Forma 6'!$E$132</definedName>
    <definedName name="VAS075_F_Epunktui142NuotekuValymas" localSheetId="5">'Forma 6'!$L$119</definedName>
    <definedName name="VAS075_F_Epunktui142NuotekuValymas">'Forma 6'!$L$119</definedName>
    <definedName name="VAS075_F_Epunktui1431GeriamojoVandens" localSheetId="5">'Forma 6'!$G$132</definedName>
    <definedName name="VAS075_F_Epunktui1431GeriamojoVandens">'Forma 6'!$G$132</definedName>
    <definedName name="VAS075_F_Epunktui1432GeriamojoVandens" localSheetId="5">'Forma 6'!$H$132</definedName>
    <definedName name="VAS075_F_Epunktui1432GeriamojoVandens">'Forma 6'!$H$132</definedName>
    <definedName name="VAS075_F_Epunktui1433GeriamojoVandens" localSheetId="5">'Forma 6'!$I$132</definedName>
    <definedName name="VAS075_F_Epunktui1433GeriamojoVandens">'Forma 6'!$I$132</definedName>
    <definedName name="VAS075_F_Epunktui143IsViso" localSheetId="5">'Forma 6'!$F$132</definedName>
    <definedName name="VAS075_F_Epunktui143IsViso">'Forma 6'!$F$132</definedName>
    <definedName name="VAS075_F_Epunktui143NuotekuDumblo" localSheetId="5">'Forma 6'!$M$119</definedName>
    <definedName name="VAS075_F_Epunktui143NuotekuDumblo">'Forma 6'!$M$119</definedName>
    <definedName name="VAS075_F_Epunktui1441NuotekuSurinkimas" localSheetId="5">'Forma 6'!$K$132</definedName>
    <definedName name="VAS075_F_Epunktui1441NuotekuSurinkimas">'Forma 6'!$K$132</definedName>
    <definedName name="VAS075_F_Epunktui1442NuotekuValymas" localSheetId="5">'Forma 6'!$L$132</definedName>
    <definedName name="VAS075_F_Epunktui1442NuotekuValymas">'Forma 6'!$L$132</definedName>
    <definedName name="VAS075_F_Epunktui1443NuotekuDumblo" localSheetId="5">'Forma 6'!$M$132</definedName>
    <definedName name="VAS075_F_Epunktui1443NuotekuDumblo">'Forma 6'!$M$132</definedName>
    <definedName name="VAS075_F_Epunktui144IsViso" localSheetId="5">'Forma 6'!$J$132</definedName>
    <definedName name="VAS075_F_Epunktui144IsViso">'Forma 6'!$J$132</definedName>
    <definedName name="VAS075_F_Epunktui145PavirsiniuNuoteku" localSheetId="5">'Forma 6'!$N$132</definedName>
    <definedName name="VAS075_F_Epunktui145PavirsiniuNuoteku">'Forma 6'!$N$132</definedName>
    <definedName name="VAS075_F_Epunktui146KitosReguliuojamosios" localSheetId="5">'Forma 6'!$O$132</definedName>
    <definedName name="VAS075_F_Epunktui146KitosReguliuojamosios">'Forma 6'!$O$132</definedName>
    <definedName name="VAS075_F_Epunktui147KitosVeiklos" localSheetId="5">'Forma 6'!$P$132</definedName>
    <definedName name="VAS075_F_Epunktui147KitosVeiklos">'Forma 6'!$P$132</definedName>
    <definedName name="VAS075_F_Epunktui14IsViso" localSheetId="5">'Forma 6'!$J$119</definedName>
    <definedName name="VAS075_F_Epunktui14IsViso">'Forma 6'!$J$119</definedName>
    <definedName name="VAS075_F_Epunktui151IS" localSheetId="5">'Forma 6'!$D$133</definedName>
    <definedName name="VAS075_F_Epunktui151IS">'Forma 6'!$D$133</definedName>
    <definedName name="VAS075_F_Epunktui152ApskaitosVeikla" localSheetId="5">'Forma 6'!$E$133</definedName>
    <definedName name="VAS075_F_Epunktui152ApskaitosVeikla">'Forma 6'!$E$133</definedName>
    <definedName name="VAS075_F_Epunktui1531GeriamojoVandens" localSheetId="5">'Forma 6'!$G$133</definedName>
    <definedName name="VAS075_F_Epunktui1531GeriamojoVandens">'Forma 6'!$G$133</definedName>
    <definedName name="VAS075_F_Epunktui1532GeriamojoVandens" localSheetId="5">'Forma 6'!$H$133</definedName>
    <definedName name="VAS075_F_Epunktui1532GeriamojoVandens">'Forma 6'!$H$133</definedName>
    <definedName name="VAS075_F_Epunktui1533GeriamojoVandens" localSheetId="5">'Forma 6'!$I$133</definedName>
    <definedName name="VAS075_F_Epunktui1533GeriamojoVandens">'Forma 6'!$I$133</definedName>
    <definedName name="VAS075_F_Epunktui153IsViso" localSheetId="5">'Forma 6'!$F$133</definedName>
    <definedName name="VAS075_F_Epunktui153IsViso">'Forma 6'!$F$133</definedName>
    <definedName name="VAS075_F_Epunktui1541NuotekuSurinkimas" localSheetId="5">'Forma 6'!$K$133</definedName>
    <definedName name="VAS075_F_Epunktui1541NuotekuSurinkimas">'Forma 6'!$K$133</definedName>
    <definedName name="VAS075_F_Epunktui1542NuotekuValymas" localSheetId="5">'Forma 6'!$L$133</definedName>
    <definedName name="VAS075_F_Epunktui1542NuotekuValymas">'Forma 6'!$L$133</definedName>
    <definedName name="VAS075_F_Epunktui1543NuotekuDumblo" localSheetId="5">'Forma 6'!$M$133</definedName>
    <definedName name="VAS075_F_Epunktui1543NuotekuDumblo">'Forma 6'!$M$133</definedName>
    <definedName name="VAS075_F_Epunktui154IsViso" localSheetId="5">'Forma 6'!$J$133</definedName>
    <definedName name="VAS075_F_Epunktui154IsViso">'Forma 6'!$J$133</definedName>
    <definedName name="VAS075_F_Epunktui155PavirsiniuNuoteku" localSheetId="5">'Forma 6'!$N$133</definedName>
    <definedName name="VAS075_F_Epunktui155PavirsiniuNuoteku">'Forma 6'!$N$133</definedName>
    <definedName name="VAS075_F_Epunktui156KitosReguliuojamosios" localSheetId="5">'Forma 6'!$O$133</definedName>
    <definedName name="VAS075_F_Epunktui156KitosReguliuojamosios">'Forma 6'!$O$133</definedName>
    <definedName name="VAS075_F_Epunktui157KitosVeiklos" localSheetId="5">'Forma 6'!$P$133</definedName>
    <definedName name="VAS075_F_Epunktui157KitosVeiklos">'Forma 6'!$P$133</definedName>
    <definedName name="VAS075_F_Epunktui15PavirsiniuNuoteku" localSheetId="5">'Forma 6'!$N$119</definedName>
    <definedName name="VAS075_F_Epunktui15PavirsiniuNuoteku">'Forma 6'!$N$119</definedName>
    <definedName name="VAS075_F_Epunktui16KitosReguliuojamosios" localSheetId="5">'Forma 6'!$O$119</definedName>
    <definedName name="VAS075_F_Epunktui16KitosReguliuojamosios">'Forma 6'!$O$119</definedName>
    <definedName name="VAS075_F_Epunktui17KitosVeiklos" localSheetId="5">'Forma 6'!$P$119</definedName>
    <definedName name="VAS075_F_Epunktui17KitosVeiklos">'Forma 6'!$P$119</definedName>
    <definedName name="VAS075_F_Epunktui21IS" localSheetId="5">'Forma 6'!$D$120</definedName>
    <definedName name="VAS075_F_Epunktui21IS">'Forma 6'!$D$120</definedName>
    <definedName name="VAS075_F_Epunktui22ApskaitosVeikla" localSheetId="5">'Forma 6'!$E$120</definedName>
    <definedName name="VAS075_F_Epunktui22ApskaitosVeikla">'Forma 6'!$E$120</definedName>
    <definedName name="VAS075_F_Epunktui231GeriamojoVandens" localSheetId="5">'Forma 6'!$G$120</definedName>
    <definedName name="VAS075_F_Epunktui231GeriamojoVandens">'Forma 6'!$G$120</definedName>
    <definedName name="VAS075_F_Epunktui232GeriamojoVandens" localSheetId="5">'Forma 6'!$H$120</definedName>
    <definedName name="VAS075_F_Epunktui232GeriamojoVandens">'Forma 6'!$H$120</definedName>
    <definedName name="VAS075_F_Epunktui233GeriamojoVandens" localSheetId="5">'Forma 6'!$I$120</definedName>
    <definedName name="VAS075_F_Epunktui233GeriamojoVandens">'Forma 6'!$I$120</definedName>
    <definedName name="VAS075_F_Epunktui23IsViso" localSheetId="5">'Forma 6'!$F$120</definedName>
    <definedName name="VAS075_F_Epunktui23IsViso">'Forma 6'!$F$120</definedName>
    <definedName name="VAS075_F_Epunktui241NuotekuSurinkimas" localSheetId="5">'Forma 6'!$K$120</definedName>
    <definedName name="VAS075_F_Epunktui241NuotekuSurinkimas">'Forma 6'!$K$120</definedName>
    <definedName name="VAS075_F_Epunktui242NuotekuValymas" localSheetId="5">'Forma 6'!$L$120</definedName>
    <definedName name="VAS075_F_Epunktui242NuotekuValymas">'Forma 6'!$L$120</definedName>
    <definedName name="VAS075_F_Epunktui243NuotekuDumblo" localSheetId="5">'Forma 6'!$M$120</definedName>
    <definedName name="VAS075_F_Epunktui243NuotekuDumblo">'Forma 6'!$M$120</definedName>
    <definedName name="VAS075_F_Epunktui24IsViso" localSheetId="5">'Forma 6'!$J$120</definedName>
    <definedName name="VAS075_F_Epunktui24IsViso">'Forma 6'!$J$120</definedName>
    <definedName name="VAS075_F_Epunktui25PavirsiniuNuoteku" localSheetId="5">'Forma 6'!$N$120</definedName>
    <definedName name="VAS075_F_Epunktui25PavirsiniuNuoteku">'Forma 6'!$N$120</definedName>
    <definedName name="VAS075_F_Epunktui26KitosReguliuojamosios" localSheetId="5">'Forma 6'!$O$120</definedName>
    <definedName name="VAS075_F_Epunktui26KitosReguliuojamosios">'Forma 6'!$O$120</definedName>
    <definedName name="VAS075_F_Epunktui27KitosVeiklos" localSheetId="5">'Forma 6'!$P$120</definedName>
    <definedName name="VAS075_F_Epunktui27KitosVeiklos">'Forma 6'!$P$120</definedName>
    <definedName name="VAS075_F_Epunktui31IS" localSheetId="5">'Forma 6'!$D$121</definedName>
    <definedName name="VAS075_F_Epunktui31IS">'Forma 6'!$D$121</definedName>
    <definedName name="VAS075_F_Epunktui32ApskaitosVeikla" localSheetId="5">'Forma 6'!$E$121</definedName>
    <definedName name="VAS075_F_Epunktui32ApskaitosVeikla">'Forma 6'!$E$121</definedName>
    <definedName name="VAS075_F_Epunktui331GeriamojoVandens" localSheetId="5">'Forma 6'!$G$121</definedName>
    <definedName name="VAS075_F_Epunktui331GeriamojoVandens">'Forma 6'!$G$121</definedName>
    <definedName name="VAS075_F_Epunktui332GeriamojoVandens" localSheetId="5">'Forma 6'!$H$121</definedName>
    <definedName name="VAS075_F_Epunktui332GeriamojoVandens">'Forma 6'!$H$121</definedName>
    <definedName name="VAS075_F_Epunktui333GeriamojoVandens" localSheetId="5">'Forma 6'!$I$121</definedName>
    <definedName name="VAS075_F_Epunktui333GeriamojoVandens">'Forma 6'!$I$121</definedName>
    <definedName name="VAS075_F_Epunktui33IsViso" localSheetId="5">'Forma 6'!$F$121</definedName>
    <definedName name="VAS075_F_Epunktui33IsViso">'Forma 6'!$F$121</definedName>
    <definedName name="VAS075_F_Epunktui341NuotekuSurinkimas" localSheetId="5">'Forma 6'!$K$121</definedName>
    <definedName name="VAS075_F_Epunktui341NuotekuSurinkimas">'Forma 6'!$K$121</definedName>
    <definedName name="VAS075_F_Epunktui342NuotekuValymas" localSheetId="5">'Forma 6'!$L$121</definedName>
    <definedName name="VAS075_F_Epunktui342NuotekuValymas">'Forma 6'!$L$121</definedName>
    <definedName name="VAS075_F_Epunktui343NuotekuDumblo" localSheetId="5">'Forma 6'!$M$121</definedName>
    <definedName name="VAS075_F_Epunktui343NuotekuDumblo">'Forma 6'!$M$121</definedName>
    <definedName name="VAS075_F_Epunktui34IsViso" localSheetId="5">'Forma 6'!$J$121</definedName>
    <definedName name="VAS075_F_Epunktui34IsViso">'Forma 6'!$J$121</definedName>
    <definedName name="VAS075_F_Epunktui35PavirsiniuNuoteku" localSheetId="5">'Forma 6'!$N$121</definedName>
    <definedName name="VAS075_F_Epunktui35PavirsiniuNuoteku">'Forma 6'!$N$121</definedName>
    <definedName name="VAS075_F_Epunktui36KitosReguliuojamosios" localSheetId="5">'Forma 6'!$O$121</definedName>
    <definedName name="VAS075_F_Epunktui36KitosReguliuojamosios">'Forma 6'!$O$121</definedName>
    <definedName name="VAS075_F_Epunktui37KitosVeiklos" localSheetId="5">'Forma 6'!$P$121</definedName>
    <definedName name="VAS075_F_Epunktui37KitosVeiklos">'Forma 6'!$P$121</definedName>
    <definedName name="VAS075_F_Epunktui41IS" localSheetId="5">'Forma 6'!$D$122</definedName>
    <definedName name="VAS075_F_Epunktui41IS">'Forma 6'!$D$122</definedName>
    <definedName name="VAS075_F_Epunktui42ApskaitosVeikla" localSheetId="5">'Forma 6'!$E$122</definedName>
    <definedName name="VAS075_F_Epunktui42ApskaitosVeikla">'Forma 6'!$E$122</definedName>
    <definedName name="VAS075_F_Epunktui431GeriamojoVandens" localSheetId="5">'Forma 6'!$G$122</definedName>
    <definedName name="VAS075_F_Epunktui431GeriamojoVandens">'Forma 6'!$G$122</definedName>
    <definedName name="VAS075_F_Epunktui432GeriamojoVandens" localSheetId="5">'Forma 6'!$H$122</definedName>
    <definedName name="VAS075_F_Epunktui432GeriamojoVandens">'Forma 6'!$H$122</definedName>
    <definedName name="VAS075_F_Epunktui433GeriamojoVandens" localSheetId="5">'Forma 6'!$I$122</definedName>
    <definedName name="VAS075_F_Epunktui433GeriamojoVandens">'Forma 6'!$I$122</definedName>
    <definedName name="VAS075_F_Epunktui43IsViso" localSheetId="5">'Forma 6'!$F$122</definedName>
    <definedName name="VAS075_F_Epunktui43IsViso">'Forma 6'!$F$122</definedName>
    <definedName name="VAS075_F_Epunktui441NuotekuSurinkimas" localSheetId="5">'Forma 6'!$K$122</definedName>
    <definedName name="VAS075_F_Epunktui441NuotekuSurinkimas">'Forma 6'!$K$122</definedName>
    <definedName name="VAS075_F_Epunktui442NuotekuValymas" localSheetId="5">'Forma 6'!$L$122</definedName>
    <definedName name="VAS075_F_Epunktui442NuotekuValymas">'Forma 6'!$L$122</definedName>
    <definedName name="VAS075_F_Epunktui443NuotekuDumblo" localSheetId="5">'Forma 6'!$M$122</definedName>
    <definedName name="VAS075_F_Epunktui443NuotekuDumblo">'Forma 6'!$M$122</definedName>
    <definedName name="VAS075_F_Epunktui44IsViso" localSheetId="5">'Forma 6'!$J$122</definedName>
    <definedName name="VAS075_F_Epunktui44IsViso">'Forma 6'!$J$122</definedName>
    <definedName name="VAS075_F_Epunktui45PavirsiniuNuoteku" localSheetId="5">'Forma 6'!$N$122</definedName>
    <definedName name="VAS075_F_Epunktui45PavirsiniuNuoteku">'Forma 6'!$N$122</definedName>
    <definedName name="VAS075_F_Epunktui46KitosReguliuojamosios" localSheetId="5">'Forma 6'!$O$122</definedName>
    <definedName name="VAS075_F_Epunktui46KitosReguliuojamosios">'Forma 6'!$O$122</definedName>
    <definedName name="VAS075_F_Epunktui47KitosVeiklos" localSheetId="5">'Forma 6'!$P$122</definedName>
    <definedName name="VAS075_F_Epunktui47KitosVeiklos">'Forma 6'!$P$122</definedName>
    <definedName name="VAS075_F_Epunktui51IS" localSheetId="5">'Forma 6'!$D$123</definedName>
    <definedName name="VAS075_F_Epunktui51IS">'Forma 6'!$D$123</definedName>
    <definedName name="VAS075_F_Epunktui52ApskaitosVeikla" localSheetId="5">'Forma 6'!$E$123</definedName>
    <definedName name="VAS075_F_Epunktui52ApskaitosVeikla">'Forma 6'!$E$123</definedName>
    <definedName name="VAS075_F_Epunktui531GeriamojoVandens" localSheetId="5">'Forma 6'!$G$123</definedName>
    <definedName name="VAS075_F_Epunktui531GeriamojoVandens">'Forma 6'!$G$123</definedName>
    <definedName name="VAS075_F_Epunktui532GeriamojoVandens" localSheetId="5">'Forma 6'!$H$123</definedName>
    <definedName name="VAS075_F_Epunktui532GeriamojoVandens">'Forma 6'!$H$123</definedName>
    <definedName name="VAS075_F_Epunktui533GeriamojoVandens" localSheetId="5">'Forma 6'!$I$123</definedName>
    <definedName name="VAS075_F_Epunktui533GeriamojoVandens">'Forma 6'!$I$123</definedName>
    <definedName name="VAS075_F_Epunktui53IsViso" localSheetId="5">'Forma 6'!$F$123</definedName>
    <definedName name="VAS075_F_Epunktui53IsViso">'Forma 6'!$F$123</definedName>
    <definedName name="VAS075_F_Epunktui541NuotekuSurinkimas" localSheetId="5">'Forma 6'!$K$123</definedName>
    <definedName name="VAS075_F_Epunktui541NuotekuSurinkimas">'Forma 6'!$K$123</definedName>
    <definedName name="VAS075_F_Epunktui542NuotekuValymas" localSheetId="5">'Forma 6'!$L$123</definedName>
    <definedName name="VAS075_F_Epunktui542NuotekuValymas">'Forma 6'!$L$123</definedName>
    <definedName name="VAS075_F_Epunktui543NuotekuDumblo" localSheetId="5">'Forma 6'!$M$123</definedName>
    <definedName name="VAS075_F_Epunktui543NuotekuDumblo">'Forma 6'!$M$123</definedName>
    <definedName name="VAS075_F_Epunktui54IsViso" localSheetId="5">'Forma 6'!$J$123</definedName>
    <definedName name="VAS075_F_Epunktui54IsViso">'Forma 6'!$J$123</definedName>
    <definedName name="VAS075_F_Epunktui55PavirsiniuNuoteku" localSheetId="5">'Forma 6'!$N$123</definedName>
    <definedName name="VAS075_F_Epunktui55PavirsiniuNuoteku">'Forma 6'!$N$123</definedName>
    <definedName name="VAS075_F_Epunktui56KitosReguliuojamosios" localSheetId="5">'Forma 6'!$O$123</definedName>
    <definedName name="VAS075_F_Epunktui56KitosReguliuojamosios">'Forma 6'!$O$123</definedName>
    <definedName name="VAS075_F_Epunktui57KitosVeiklos" localSheetId="5">'Forma 6'!$P$123</definedName>
    <definedName name="VAS075_F_Epunktui57KitosVeiklos">'Forma 6'!$P$123</definedName>
    <definedName name="VAS075_F_Epunktui61IS" localSheetId="5">'Forma 6'!$D$124</definedName>
    <definedName name="VAS075_F_Epunktui61IS">'Forma 6'!$D$124</definedName>
    <definedName name="VAS075_F_Epunktui62ApskaitosVeikla" localSheetId="5">'Forma 6'!$E$124</definedName>
    <definedName name="VAS075_F_Epunktui62ApskaitosVeikla">'Forma 6'!$E$124</definedName>
    <definedName name="VAS075_F_Epunktui631GeriamojoVandens" localSheetId="5">'Forma 6'!$G$124</definedName>
    <definedName name="VAS075_F_Epunktui631GeriamojoVandens">'Forma 6'!$G$124</definedName>
    <definedName name="VAS075_F_Epunktui632GeriamojoVandens" localSheetId="5">'Forma 6'!$H$124</definedName>
    <definedName name="VAS075_F_Epunktui632GeriamojoVandens">'Forma 6'!$H$124</definedName>
    <definedName name="VAS075_F_Epunktui633GeriamojoVandens" localSheetId="5">'Forma 6'!$I$124</definedName>
    <definedName name="VAS075_F_Epunktui633GeriamojoVandens">'Forma 6'!$I$124</definedName>
    <definedName name="VAS075_F_Epunktui63IsViso" localSheetId="5">'Forma 6'!$F$124</definedName>
    <definedName name="VAS075_F_Epunktui63IsViso">'Forma 6'!$F$124</definedName>
    <definedName name="VAS075_F_Epunktui641NuotekuSurinkimas" localSheetId="5">'Forma 6'!$K$124</definedName>
    <definedName name="VAS075_F_Epunktui641NuotekuSurinkimas">'Forma 6'!$K$124</definedName>
    <definedName name="VAS075_F_Epunktui642NuotekuValymas" localSheetId="5">'Forma 6'!$L$124</definedName>
    <definedName name="VAS075_F_Epunktui642NuotekuValymas">'Forma 6'!$L$124</definedName>
    <definedName name="VAS075_F_Epunktui643NuotekuDumblo" localSheetId="5">'Forma 6'!$M$124</definedName>
    <definedName name="VAS075_F_Epunktui643NuotekuDumblo">'Forma 6'!$M$124</definedName>
    <definedName name="VAS075_F_Epunktui64IsViso" localSheetId="5">'Forma 6'!$J$124</definedName>
    <definedName name="VAS075_F_Epunktui64IsViso">'Forma 6'!$J$124</definedName>
    <definedName name="VAS075_F_Epunktui65PavirsiniuNuoteku" localSheetId="5">'Forma 6'!$N$124</definedName>
    <definedName name="VAS075_F_Epunktui65PavirsiniuNuoteku">'Forma 6'!$N$124</definedName>
    <definedName name="VAS075_F_Epunktui66KitosReguliuojamosios" localSheetId="5">'Forma 6'!$O$124</definedName>
    <definedName name="VAS075_F_Epunktui66KitosReguliuojamosios">'Forma 6'!$O$124</definedName>
    <definedName name="VAS075_F_Epunktui67KitosVeiklos" localSheetId="5">'Forma 6'!$P$124</definedName>
    <definedName name="VAS075_F_Epunktui67KitosVeiklos">'Forma 6'!$P$124</definedName>
    <definedName name="VAS075_F_Epunktui71IS" localSheetId="5">'Forma 6'!$D$125</definedName>
    <definedName name="VAS075_F_Epunktui71IS">'Forma 6'!$D$125</definedName>
    <definedName name="VAS075_F_Epunktui72ApskaitosVeikla" localSheetId="5">'Forma 6'!$E$125</definedName>
    <definedName name="VAS075_F_Epunktui72ApskaitosVeikla">'Forma 6'!$E$125</definedName>
    <definedName name="VAS075_F_Epunktui731GeriamojoVandens" localSheetId="5">'Forma 6'!$G$125</definedName>
    <definedName name="VAS075_F_Epunktui731GeriamojoVandens">'Forma 6'!$G$125</definedName>
    <definedName name="VAS075_F_Epunktui732GeriamojoVandens" localSheetId="5">'Forma 6'!$H$125</definedName>
    <definedName name="VAS075_F_Epunktui732GeriamojoVandens">'Forma 6'!$H$125</definedName>
    <definedName name="VAS075_F_Epunktui733GeriamojoVandens" localSheetId="5">'Forma 6'!$I$125</definedName>
    <definedName name="VAS075_F_Epunktui733GeriamojoVandens">'Forma 6'!$I$125</definedName>
    <definedName name="VAS075_F_Epunktui73IsViso" localSheetId="5">'Forma 6'!$F$125</definedName>
    <definedName name="VAS075_F_Epunktui73IsViso">'Forma 6'!$F$125</definedName>
    <definedName name="VAS075_F_Epunktui741NuotekuSurinkimas" localSheetId="5">'Forma 6'!$K$125</definedName>
    <definedName name="VAS075_F_Epunktui741NuotekuSurinkimas">'Forma 6'!$K$125</definedName>
    <definedName name="VAS075_F_Epunktui742NuotekuValymas" localSheetId="5">'Forma 6'!$L$125</definedName>
    <definedName name="VAS075_F_Epunktui742NuotekuValymas">'Forma 6'!$L$125</definedName>
    <definedName name="VAS075_F_Epunktui743NuotekuDumblo" localSheetId="5">'Forma 6'!$M$125</definedName>
    <definedName name="VAS075_F_Epunktui743NuotekuDumblo">'Forma 6'!$M$125</definedName>
    <definedName name="VAS075_F_Epunktui74IsViso" localSheetId="5">'Forma 6'!$J$125</definedName>
    <definedName name="VAS075_F_Epunktui74IsViso">'Forma 6'!$J$125</definedName>
    <definedName name="VAS075_F_Epunktui75PavirsiniuNuoteku" localSheetId="5">'Forma 6'!$N$125</definedName>
    <definedName name="VAS075_F_Epunktui75PavirsiniuNuoteku">'Forma 6'!$N$125</definedName>
    <definedName name="VAS075_F_Epunktui76KitosReguliuojamosios" localSheetId="5">'Forma 6'!$O$125</definedName>
    <definedName name="VAS075_F_Epunktui76KitosReguliuojamosios">'Forma 6'!$O$125</definedName>
    <definedName name="VAS075_F_Epunktui77KitosVeiklos" localSheetId="5">'Forma 6'!$P$125</definedName>
    <definedName name="VAS075_F_Epunktui77KitosVeiklos">'Forma 6'!$P$125</definedName>
    <definedName name="VAS075_F_Epunktui81IS" localSheetId="5">'Forma 6'!$D$126</definedName>
    <definedName name="VAS075_F_Epunktui81IS">'Forma 6'!$D$126</definedName>
    <definedName name="VAS075_F_Epunktui82ApskaitosVeikla" localSheetId="5">'Forma 6'!$E$126</definedName>
    <definedName name="VAS075_F_Epunktui82ApskaitosVeikla">'Forma 6'!$E$126</definedName>
    <definedName name="VAS075_F_Epunktui831GeriamojoVandens" localSheetId="5">'Forma 6'!$G$126</definedName>
    <definedName name="VAS075_F_Epunktui831GeriamojoVandens">'Forma 6'!$G$126</definedName>
    <definedName name="VAS075_F_Epunktui832GeriamojoVandens" localSheetId="5">'Forma 6'!$H$126</definedName>
    <definedName name="VAS075_F_Epunktui832GeriamojoVandens">'Forma 6'!$H$126</definedName>
    <definedName name="VAS075_F_Epunktui833GeriamojoVandens" localSheetId="5">'Forma 6'!$I$126</definedName>
    <definedName name="VAS075_F_Epunktui833GeriamojoVandens">'Forma 6'!$I$126</definedName>
    <definedName name="VAS075_F_Epunktui83IsViso" localSheetId="5">'Forma 6'!$F$126</definedName>
    <definedName name="VAS075_F_Epunktui83IsViso">'Forma 6'!$F$126</definedName>
    <definedName name="VAS075_F_Epunktui841NuotekuSurinkimas" localSheetId="5">'Forma 6'!$K$126</definedName>
    <definedName name="VAS075_F_Epunktui841NuotekuSurinkimas">'Forma 6'!$K$126</definedName>
    <definedName name="VAS075_F_Epunktui842NuotekuValymas" localSheetId="5">'Forma 6'!$L$126</definedName>
    <definedName name="VAS075_F_Epunktui842NuotekuValymas">'Forma 6'!$L$126</definedName>
    <definedName name="VAS075_F_Epunktui843NuotekuDumblo" localSheetId="5">'Forma 6'!$M$126</definedName>
    <definedName name="VAS075_F_Epunktui843NuotekuDumblo">'Forma 6'!$M$126</definedName>
    <definedName name="VAS075_F_Epunktui84IsViso" localSheetId="5">'Forma 6'!$J$126</definedName>
    <definedName name="VAS075_F_Epunktui84IsViso">'Forma 6'!$J$126</definedName>
    <definedName name="VAS075_F_Epunktui85PavirsiniuNuoteku" localSheetId="5">'Forma 6'!$N$126</definedName>
    <definedName name="VAS075_F_Epunktui85PavirsiniuNuoteku">'Forma 6'!$N$126</definedName>
    <definedName name="VAS075_F_Epunktui86KitosReguliuojamosios" localSheetId="5">'Forma 6'!$O$126</definedName>
    <definedName name="VAS075_F_Epunktui86KitosReguliuojamosios">'Forma 6'!$O$126</definedName>
    <definedName name="VAS075_F_Epunktui87KitosVeiklos" localSheetId="5">'Forma 6'!$P$126</definedName>
    <definedName name="VAS075_F_Epunktui87KitosVeiklos">'Forma 6'!$P$126</definedName>
    <definedName name="VAS075_F_Epunktui91IS" localSheetId="5">'Forma 6'!$D$127</definedName>
    <definedName name="VAS075_F_Epunktui91IS">'Forma 6'!$D$127</definedName>
    <definedName name="VAS075_F_Epunktui92ApskaitosVeikla" localSheetId="5">'Forma 6'!$E$127</definedName>
    <definedName name="VAS075_F_Epunktui92ApskaitosVeikla">'Forma 6'!$E$127</definedName>
    <definedName name="VAS075_F_Epunktui931GeriamojoVandens" localSheetId="5">'Forma 6'!$G$127</definedName>
    <definedName name="VAS075_F_Epunktui931GeriamojoVandens">'Forma 6'!$G$127</definedName>
    <definedName name="VAS075_F_Epunktui932GeriamojoVandens" localSheetId="5">'Forma 6'!$H$127</definedName>
    <definedName name="VAS075_F_Epunktui932GeriamojoVandens">'Forma 6'!$H$127</definedName>
    <definedName name="VAS075_F_Epunktui933GeriamojoVandens" localSheetId="5">'Forma 6'!$I$127</definedName>
    <definedName name="VAS075_F_Epunktui933GeriamojoVandens">'Forma 6'!$I$127</definedName>
    <definedName name="VAS075_F_Epunktui93IsViso" localSheetId="5">'Forma 6'!$F$127</definedName>
    <definedName name="VAS075_F_Epunktui93IsViso">'Forma 6'!$F$127</definedName>
    <definedName name="VAS075_F_Epunktui941NuotekuSurinkimas" localSheetId="5">'Forma 6'!$K$127</definedName>
    <definedName name="VAS075_F_Epunktui941NuotekuSurinkimas">'Forma 6'!$K$127</definedName>
    <definedName name="VAS075_F_Epunktui942NuotekuValymas" localSheetId="5">'Forma 6'!$L$127</definedName>
    <definedName name="VAS075_F_Epunktui942NuotekuValymas">'Forma 6'!$L$127</definedName>
    <definedName name="VAS075_F_Epunktui943NuotekuDumblo" localSheetId="5">'Forma 6'!$M$127</definedName>
    <definedName name="VAS075_F_Epunktui943NuotekuDumblo">'Forma 6'!$M$127</definedName>
    <definedName name="VAS075_F_Epunktui94IsViso" localSheetId="5">'Forma 6'!$J$127</definedName>
    <definedName name="VAS075_F_Epunktui94IsViso">'Forma 6'!$J$127</definedName>
    <definedName name="VAS075_F_Epunktui95PavirsiniuNuoteku" localSheetId="5">'Forma 6'!$N$127</definedName>
    <definedName name="VAS075_F_Epunktui95PavirsiniuNuoteku">'Forma 6'!$N$127</definedName>
    <definedName name="VAS075_F_Epunktui96KitosReguliuojamosios" localSheetId="5">'Forma 6'!$O$127</definedName>
    <definedName name="VAS075_F_Epunktui96KitosReguliuojamosios">'Forma 6'!$O$127</definedName>
    <definedName name="VAS075_F_Epunktui97KitosVeiklos" localSheetId="5">'Forma 6'!$P$127</definedName>
    <definedName name="VAS075_F_Epunktui97KitosVeiklos">'Forma 6'!$P$127</definedName>
    <definedName name="VAS075_F_Irankiaimatavi21IS" localSheetId="5">'Forma 6'!$D$25</definedName>
    <definedName name="VAS075_F_Irankiaimatavi21IS">'Forma 6'!$D$25</definedName>
    <definedName name="VAS075_F_Irankiaimatavi22ApskaitosVeikla" localSheetId="5">'Forma 6'!$E$25</definedName>
    <definedName name="VAS075_F_Irankiaimatavi22ApskaitosVeikla">'Forma 6'!$E$25</definedName>
    <definedName name="VAS075_F_Irankiaimatavi231GeriamojoVandens" localSheetId="5">'Forma 6'!$G$25</definedName>
    <definedName name="VAS075_F_Irankiaimatavi231GeriamojoVandens">'Forma 6'!$G$25</definedName>
    <definedName name="VAS075_F_Irankiaimatavi232GeriamojoVandens" localSheetId="5">'Forma 6'!$H$25</definedName>
    <definedName name="VAS075_F_Irankiaimatavi232GeriamojoVandens">'Forma 6'!$H$25</definedName>
    <definedName name="VAS075_F_Irankiaimatavi233GeriamojoVandens" localSheetId="5">'Forma 6'!$I$25</definedName>
    <definedName name="VAS075_F_Irankiaimatavi233GeriamojoVandens">'Forma 6'!$I$25</definedName>
    <definedName name="VAS075_F_Irankiaimatavi23IsViso" localSheetId="5">'Forma 6'!$F$25</definedName>
    <definedName name="VAS075_F_Irankiaimatavi23IsViso">'Forma 6'!$F$25</definedName>
    <definedName name="VAS075_F_Irankiaimatavi241NuotekuSurinkimas" localSheetId="5">'Forma 6'!$K$25</definedName>
    <definedName name="VAS075_F_Irankiaimatavi241NuotekuSurinkimas">'Forma 6'!$K$25</definedName>
    <definedName name="VAS075_F_Irankiaimatavi242NuotekuValymas" localSheetId="5">'Forma 6'!$L$25</definedName>
    <definedName name="VAS075_F_Irankiaimatavi242NuotekuValymas">'Forma 6'!$L$25</definedName>
    <definedName name="VAS075_F_Irankiaimatavi243NuotekuDumblo" localSheetId="5">'Forma 6'!$M$25</definedName>
    <definedName name="VAS075_F_Irankiaimatavi243NuotekuDumblo">'Forma 6'!$M$25</definedName>
    <definedName name="VAS075_F_Irankiaimatavi24IsViso" localSheetId="5">'Forma 6'!$J$25</definedName>
    <definedName name="VAS075_F_Irankiaimatavi24IsViso">'Forma 6'!$J$25</definedName>
    <definedName name="VAS075_F_Irankiaimatavi25PavirsiniuNuoteku" localSheetId="5">'Forma 6'!$N$25</definedName>
    <definedName name="VAS075_F_Irankiaimatavi25PavirsiniuNuoteku">'Forma 6'!$N$25</definedName>
    <definedName name="VAS075_F_Irankiaimatavi26KitosReguliuojamosios" localSheetId="5">'Forma 6'!$O$25</definedName>
    <definedName name="VAS075_F_Irankiaimatavi26KitosReguliuojamosios">'Forma 6'!$O$25</definedName>
    <definedName name="VAS075_F_Irankiaimatavi27KitosVeiklos" localSheetId="5">'Forma 6'!$P$25</definedName>
    <definedName name="VAS075_F_Irankiaimatavi27KitosVeiklos">'Forma 6'!$P$25</definedName>
    <definedName name="VAS075_F_Irankiaimatavi31IS" localSheetId="5">'Forma 6'!$D$48</definedName>
    <definedName name="VAS075_F_Irankiaimatavi31IS">'Forma 6'!$D$48</definedName>
    <definedName name="VAS075_F_Irankiaimatavi32ApskaitosVeikla" localSheetId="5">'Forma 6'!$E$48</definedName>
    <definedName name="VAS075_F_Irankiaimatavi32ApskaitosVeikla">'Forma 6'!$E$48</definedName>
    <definedName name="VAS075_F_Irankiaimatavi331GeriamojoVandens" localSheetId="5">'Forma 6'!$G$48</definedName>
    <definedName name="VAS075_F_Irankiaimatavi331GeriamojoVandens">'Forma 6'!$G$48</definedName>
    <definedName name="VAS075_F_Irankiaimatavi332GeriamojoVandens" localSheetId="5">'Forma 6'!$H$48</definedName>
    <definedName name="VAS075_F_Irankiaimatavi332GeriamojoVandens">'Forma 6'!$H$48</definedName>
    <definedName name="VAS075_F_Irankiaimatavi333GeriamojoVandens" localSheetId="5">'Forma 6'!$I$48</definedName>
    <definedName name="VAS075_F_Irankiaimatavi333GeriamojoVandens">'Forma 6'!$I$48</definedName>
    <definedName name="VAS075_F_Irankiaimatavi33IsViso" localSheetId="5">'Forma 6'!$F$48</definedName>
    <definedName name="VAS075_F_Irankiaimatavi33IsViso">'Forma 6'!$F$48</definedName>
    <definedName name="VAS075_F_Irankiaimatavi341NuotekuSurinkimas" localSheetId="5">'Forma 6'!$K$48</definedName>
    <definedName name="VAS075_F_Irankiaimatavi341NuotekuSurinkimas">'Forma 6'!$K$48</definedName>
    <definedName name="VAS075_F_Irankiaimatavi342NuotekuValymas" localSheetId="5">'Forma 6'!$L$48</definedName>
    <definedName name="VAS075_F_Irankiaimatavi342NuotekuValymas">'Forma 6'!$L$48</definedName>
    <definedName name="VAS075_F_Irankiaimatavi343NuotekuDumblo" localSheetId="5">'Forma 6'!$M$48</definedName>
    <definedName name="VAS075_F_Irankiaimatavi343NuotekuDumblo">'Forma 6'!$M$48</definedName>
    <definedName name="VAS075_F_Irankiaimatavi34IsViso" localSheetId="5">'Forma 6'!$J$48</definedName>
    <definedName name="VAS075_F_Irankiaimatavi34IsViso">'Forma 6'!$J$48</definedName>
    <definedName name="VAS075_F_Irankiaimatavi35PavirsiniuNuoteku" localSheetId="5">'Forma 6'!$N$48</definedName>
    <definedName name="VAS075_F_Irankiaimatavi35PavirsiniuNuoteku">'Forma 6'!$N$48</definedName>
    <definedName name="VAS075_F_Irankiaimatavi36KitosReguliuojamosios" localSheetId="5">'Forma 6'!$O$48</definedName>
    <definedName name="VAS075_F_Irankiaimatavi36KitosReguliuojamosios">'Forma 6'!$O$48</definedName>
    <definedName name="VAS075_F_Irankiaimatavi37KitosVeiklos" localSheetId="5">'Forma 6'!$P$48</definedName>
    <definedName name="VAS075_F_Irankiaimatavi37KitosVeiklos">'Forma 6'!$P$48</definedName>
    <definedName name="VAS075_F_Irankiaimatavi41IS" localSheetId="5">'Forma 6'!$D$71</definedName>
    <definedName name="VAS075_F_Irankiaimatavi41IS">'Forma 6'!$D$71</definedName>
    <definedName name="VAS075_F_Irankiaimatavi42ApskaitosVeikla" localSheetId="5">'Forma 6'!$E$71</definedName>
    <definedName name="VAS075_F_Irankiaimatavi42ApskaitosVeikla">'Forma 6'!$E$71</definedName>
    <definedName name="VAS075_F_Irankiaimatavi431GeriamojoVandens" localSheetId="5">'Forma 6'!$G$71</definedName>
    <definedName name="VAS075_F_Irankiaimatavi431GeriamojoVandens">'Forma 6'!$G$71</definedName>
    <definedName name="VAS075_F_Irankiaimatavi432GeriamojoVandens" localSheetId="5">'Forma 6'!$H$71</definedName>
    <definedName name="VAS075_F_Irankiaimatavi432GeriamojoVandens">'Forma 6'!$H$71</definedName>
    <definedName name="VAS075_F_Irankiaimatavi433GeriamojoVandens" localSheetId="5">'Forma 6'!$I$71</definedName>
    <definedName name="VAS075_F_Irankiaimatavi433GeriamojoVandens">'Forma 6'!$I$71</definedName>
    <definedName name="VAS075_F_Irankiaimatavi43IsViso" localSheetId="5">'Forma 6'!$F$71</definedName>
    <definedName name="VAS075_F_Irankiaimatavi43IsViso">'Forma 6'!$F$71</definedName>
    <definedName name="VAS075_F_Irankiaimatavi441NuotekuSurinkimas" localSheetId="5">'Forma 6'!$K$71</definedName>
    <definedName name="VAS075_F_Irankiaimatavi441NuotekuSurinkimas">'Forma 6'!$K$71</definedName>
    <definedName name="VAS075_F_Irankiaimatavi442NuotekuValymas" localSheetId="5">'Forma 6'!$L$71</definedName>
    <definedName name="VAS075_F_Irankiaimatavi442NuotekuValymas">'Forma 6'!$L$71</definedName>
    <definedName name="VAS075_F_Irankiaimatavi443NuotekuDumblo" localSheetId="5">'Forma 6'!$M$71</definedName>
    <definedName name="VAS075_F_Irankiaimatavi443NuotekuDumblo">'Forma 6'!$M$71</definedName>
    <definedName name="VAS075_F_Irankiaimatavi44IsViso" localSheetId="5">'Forma 6'!$J$71</definedName>
    <definedName name="VAS075_F_Irankiaimatavi44IsViso">'Forma 6'!$J$71</definedName>
    <definedName name="VAS075_F_Irankiaimatavi45PavirsiniuNuoteku" localSheetId="5">'Forma 6'!$N$71</definedName>
    <definedName name="VAS075_F_Irankiaimatavi45PavirsiniuNuoteku">'Forma 6'!$N$71</definedName>
    <definedName name="VAS075_F_Irankiaimatavi46KitosReguliuojamosios" localSheetId="5">'Forma 6'!$O$71</definedName>
    <definedName name="VAS075_F_Irankiaimatavi46KitosReguliuojamosios">'Forma 6'!$O$71</definedName>
    <definedName name="VAS075_F_Irankiaimatavi47KitosVeiklos" localSheetId="5">'Forma 6'!$P$71</definedName>
    <definedName name="VAS075_F_Irankiaimatavi47KitosVeiklos">'Forma 6'!$P$71</definedName>
    <definedName name="VAS075_F_Irankiaimatavi51IS" localSheetId="5">'Forma 6'!$D$110</definedName>
    <definedName name="VAS075_F_Irankiaimatavi51IS">'Forma 6'!$D$110</definedName>
    <definedName name="VAS075_F_Irankiaimatavi52ApskaitosVeikla" localSheetId="5">'Forma 6'!$E$110</definedName>
    <definedName name="VAS075_F_Irankiaimatavi52ApskaitosVeikla">'Forma 6'!$E$110</definedName>
    <definedName name="VAS075_F_Irankiaimatavi531GeriamojoVandens" localSheetId="5">'Forma 6'!$G$110</definedName>
    <definedName name="VAS075_F_Irankiaimatavi531GeriamojoVandens">'Forma 6'!$G$110</definedName>
    <definedName name="VAS075_F_Irankiaimatavi532GeriamojoVandens" localSheetId="5">'Forma 6'!$H$110</definedName>
    <definedName name="VAS075_F_Irankiaimatavi532GeriamojoVandens">'Forma 6'!$H$110</definedName>
    <definedName name="VAS075_F_Irankiaimatavi533GeriamojoVandens" localSheetId="5">'Forma 6'!$I$110</definedName>
    <definedName name="VAS075_F_Irankiaimatavi533GeriamojoVandens">'Forma 6'!$I$110</definedName>
    <definedName name="VAS075_F_Irankiaimatavi53IsViso" localSheetId="5">'Forma 6'!$F$110</definedName>
    <definedName name="VAS075_F_Irankiaimatavi53IsViso">'Forma 6'!$F$110</definedName>
    <definedName name="VAS075_F_Irankiaimatavi541NuotekuSurinkimas" localSheetId="5">'Forma 6'!$K$110</definedName>
    <definedName name="VAS075_F_Irankiaimatavi541NuotekuSurinkimas">'Forma 6'!$K$110</definedName>
    <definedName name="VAS075_F_Irankiaimatavi542NuotekuValymas" localSheetId="5">'Forma 6'!$L$110</definedName>
    <definedName name="VAS075_F_Irankiaimatavi542NuotekuValymas">'Forma 6'!$L$110</definedName>
    <definedName name="VAS075_F_Irankiaimatavi543NuotekuDumblo" localSheetId="5">'Forma 6'!$M$110</definedName>
    <definedName name="VAS075_F_Irankiaimatavi543NuotekuDumblo">'Forma 6'!$M$110</definedName>
    <definedName name="VAS075_F_Irankiaimatavi54IsViso" localSheetId="5">'Forma 6'!$J$110</definedName>
    <definedName name="VAS075_F_Irankiaimatavi54IsViso">'Forma 6'!$J$110</definedName>
    <definedName name="VAS075_F_Irankiaimatavi55PavirsiniuNuoteku" localSheetId="5">'Forma 6'!$N$110</definedName>
    <definedName name="VAS075_F_Irankiaimatavi55PavirsiniuNuoteku">'Forma 6'!$N$110</definedName>
    <definedName name="VAS075_F_Irankiaimatavi56KitosReguliuojamosios" localSheetId="5">'Forma 6'!$O$110</definedName>
    <definedName name="VAS075_F_Irankiaimatavi56KitosReguliuojamosios">'Forma 6'!$O$110</definedName>
    <definedName name="VAS075_F_Irankiaimatavi57KitosVeiklos" localSheetId="5">'Forma 6'!$P$110</definedName>
    <definedName name="VAS075_F_Irankiaimatavi57KitosVeiklos">'Forma 6'!$P$110</definedName>
    <definedName name="VAS075_F_Keliaiaikstele21IS" localSheetId="5">'Forma 6'!$D$17</definedName>
    <definedName name="VAS075_F_Keliaiaikstele21IS">'Forma 6'!$D$17</definedName>
    <definedName name="VAS075_F_Keliaiaikstele22ApskaitosVeikla" localSheetId="5">'Forma 6'!$E$17</definedName>
    <definedName name="VAS075_F_Keliaiaikstele22ApskaitosVeikla">'Forma 6'!$E$17</definedName>
    <definedName name="VAS075_F_Keliaiaikstele231GeriamojoVandens" localSheetId="5">'Forma 6'!$G$17</definedName>
    <definedName name="VAS075_F_Keliaiaikstele231GeriamojoVandens">'Forma 6'!$G$17</definedName>
    <definedName name="VAS075_F_Keliaiaikstele232GeriamojoVandens" localSheetId="5">'Forma 6'!$H$17</definedName>
    <definedName name="VAS075_F_Keliaiaikstele232GeriamojoVandens">'Forma 6'!$H$17</definedName>
    <definedName name="VAS075_F_Keliaiaikstele233GeriamojoVandens" localSheetId="5">'Forma 6'!$I$17</definedName>
    <definedName name="VAS075_F_Keliaiaikstele233GeriamojoVandens">'Forma 6'!$I$17</definedName>
    <definedName name="VAS075_F_Keliaiaikstele23IsViso" localSheetId="5">'Forma 6'!$F$17</definedName>
    <definedName name="VAS075_F_Keliaiaikstele23IsViso">'Forma 6'!$F$17</definedName>
    <definedName name="VAS075_F_Keliaiaikstele241NuotekuSurinkimas" localSheetId="5">'Forma 6'!$K$17</definedName>
    <definedName name="VAS075_F_Keliaiaikstele241NuotekuSurinkimas">'Forma 6'!$K$17</definedName>
    <definedName name="VAS075_F_Keliaiaikstele242NuotekuValymas" localSheetId="5">'Forma 6'!$L$17</definedName>
    <definedName name="VAS075_F_Keliaiaikstele242NuotekuValymas">'Forma 6'!$L$17</definedName>
    <definedName name="VAS075_F_Keliaiaikstele243NuotekuDumblo" localSheetId="5">'Forma 6'!$M$17</definedName>
    <definedName name="VAS075_F_Keliaiaikstele243NuotekuDumblo">'Forma 6'!$M$17</definedName>
    <definedName name="VAS075_F_Keliaiaikstele24IsViso" localSheetId="5">'Forma 6'!$J$17</definedName>
    <definedName name="VAS075_F_Keliaiaikstele24IsViso">'Forma 6'!$J$17</definedName>
    <definedName name="VAS075_F_Keliaiaikstele25PavirsiniuNuoteku" localSheetId="5">'Forma 6'!$N$17</definedName>
    <definedName name="VAS075_F_Keliaiaikstele25PavirsiniuNuoteku">'Forma 6'!$N$17</definedName>
    <definedName name="VAS075_F_Keliaiaikstele26KitosReguliuojamosios" localSheetId="5">'Forma 6'!$O$17</definedName>
    <definedName name="VAS075_F_Keliaiaikstele26KitosReguliuojamosios">'Forma 6'!$O$17</definedName>
    <definedName name="VAS075_F_Keliaiaikstele27KitosVeiklos" localSheetId="5">'Forma 6'!$P$17</definedName>
    <definedName name="VAS075_F_Keliaiaikstele27KitosVeiklos">'Forma 6'!$P$17</definedName>
    <definedName name="VAS075_F_Keliaiaikstele31IS" localSheetId="5">'Forma 6'!$D$40</definedName>
    <definedName name="VAS075_F_Keliaiaikstele31IS">'Forma 6'!$D$40</definedName>
    <definedName name="VAS075_F_Keliaiaikstele32ApskaitosVeikla" localSheetId="5">'Forma 6'!$E$40</definedName>
    <definedName name="VAS075_F_Keliaiaikstele32ApskaitosVeikla">'Forma 6'!$E$40</definedName>
    <definedName name="VAS075_F_Keliaiaikstele331GeriamojoVandens" localSheetId="5">'Forma 6'!$G$40</definedName>
    <definedName name="VAS075_F_Keliaiaikstele331GeriamojoVandens">'Forma 6'!$G$40</definedName>
    <definedName name="VAS075_F_Keliaiaikstele332GeriamojoVandens" localSheetId="5">'Forma 6'!$H$40</definedName>
    <definedName name="VAS075_F_Keliaiaikstele332GeriamojoVandens">'Forma 6'!$H$40</definedName>
    <definedName name="VAS075_F_Keliaiaikstele333GeriamojoVandens" localSheetId="5">'Forma 6'!$I$40</definedName>
    <definedName name="VAS075_F_Keliaiaikstele333GeriamojoVandens">'Forma 6'!$I$40</definedName>
    <definedName name="VAS075_F_Keliaiaikstele33IsViso" localSheetId="5">'Forma 6'!$F$40</definedName>
    <definedName name="VAS075_F_Keliaiaikstele33IsViso">'Forma 6'!$F$40</definedName>
    <definedName name="VAS075_F_Keliaiaikstele341NuotekuSurinkimas" localSheetId="5">'Forma 6'!$K$40</definedName>
    <definedName name="VAS075_F_Keliaiaikstele341NuotekuSurinkimas">'Forma 6'!$K$40</definedName>
    <definedName name="VAS075_F_Keliaiaikstele342NuotekuValymas" localSheetId="5">'Forma 6'!$L$40</definedName>
    <definedName name="VAS075_F_Keliaiaikstele342NuotekuValymas">'Forma 6'!$L$40</definedName>
    <definedName name="VAS075_F_Keliaiaikstele343NuotekuDumblo" localSheetId="5">'Forma 6'!$M$40</definedName>
    <definedName name="VAS075_F_Keliaiaikstele343NuotekuDumblo">'Forma 6'!$M$40</definedName>
    <definedName name="VAS075_F_Keliaiaikstele34IsViso" localSheetId="5">'Forma 6'!$J$40</definedName>
    <definedName name="VAS075_F_Keliaiaikstele34IsViso">'Forma 6'!$J$40</definedName>
    <definedName name="VAS075_F_Keliaiaikstele35PavirsiniuNuoteku" localSheetId="5">'Forma 6'!$N$40</definedName>
    <definedName name="VAS075_F_Keliaiaikstele35PavirsiniuNuoteku">'Forma 6'!$N$40</definedName>
    <definedName name="VAS075_F_Keliaiaikstele36KitosReguliuojamosios" localSheetId="5">'Forma 6'!$O$40</definedName>
    <definedName name="VAS075_F_Keliaiaikstele36KitosReguliuojamosios">'Forma 6'!$O$40</definedName>
    <definedName name="VAS075_F_Keliaiaikstele37KitosVeiklos" localSheetId="5">'Forma 6'!$P$40</definedName>
    <definedName name="VAS075_F_Keliaiaikstele37KitosVeiklos">'Forma 6'!$P$40</definedName>
    <definedName name="VAS075_F_Keliaiaikstele41IS" localSheetId="5">'Forma 6'!$D$63</definedName>
    <definedName name="VAS075_F_Keliaiaikstele41IS">'Forma 6'!$D$63</definedName>
    <definedName name="VAS075_F_Keliaiaikstele42ApskaitosVeikla" localSheetId="5">'Forma 6'!$E$63</definedName>
    <definedName name="VAS075_F_Keliaiaikstele42ApskaitosVeikla">'Forma 6'!$E$63</definedName>
    <definedName name="VAS075_F_Keliaiaikstele431GeriamojoVandens" localSheetId="5">'Forma 6'!$G$63</definedName>
    <definedName name="VAS075_F_Keliaiaikstele431GeriamojoVandens">'Forma 6'!$G$63</definedName>
    <definedName name="VAS075_F_Keliaiaikstele432GeriamojoVandens" localSheetId="5">'Forma 6'!$H$63</definedName>
    <definedName name="VAS075_F_Keliaiaikstele432GeriamojoVandens">'Forma 6'!$H$63</definedName>
    <definedName name="VAS075_F_Keliaiaikstele433GeriamojoVandens" localSheetId="5">'Forma 6'!$I$63</definedName>
    <definedName name="VAS075_F_Keliaiaikstele433GeriamojoVandens">'Forma 6'!$I$63</definedName>
    <definedName name="VAS075_F_Keliaiaikstele43IsViso" localSheetId="5">'Forma 6'!$F$63</definedName>
    <definedName name="VAS075_F_Keliaiaikstele43IsViso">'Forma 6'!$F$63</definedName>
    <definedName name="VAS075_F_Keliaiaikstele441NuotekuSurinkimas" localSheetId="5">'Forma 6'!$K$63</definedName>
    <definedName name="VAS075_F_Keliaiaikstele441NuotekuSurinkimas">'Forma 6'!$K$63</definedName>
    <definedName name="VAS075_F_Keliaiaikstele442NuotekuValymas" localSheetId="5">'Forma 6'!$L$63</definedName>
    <definedName name="VAS075_F_Keliaiaikstele442NuotekuValymas">'Forma 6'!$L$63</definedName>
    <definedName name="VAS075_F_Keliaiaikstele443NuotekuDumblo" localSheetId="5">'Forma 6'!$M$63</definedName>
    <definedName name="VAS075_F_Keliaiaikstele443NuotekuDumblo">'Forma 6'!$M$63</definedName>
    <definedName name="VAS075_F_Keliaiaikstele44IsViso" localSheetId="5">'Forma 6'!$J$63</definedName>
    <definedName name="VAS075_F_Keliaiaikstele44IsViso">'Forma 6'!$J$63</definedName>
    <definedName name="VAS075_F_Keliaiaikstele45PavirsiniuNuoteku" localSheetId="5">'Forma 6'!$N$63</definedName>
    <definedName name="VAS075_F_Keliaiaikstele45PavirsiniuNuoteku">'Forma 6'!$N$63</definedName>
    <definedName name="VAS075_F_Keliaiaikstele46KitosReguliuojamosios" localSheetId="5">'Forma 6'!$O$63</definedName>
    <definedName name="VAS075_F_Keliaiaikstele46KitosReguliuojamosios">'Forma 6'!$O$63</definedName>
    <definedName name="VAS075_F_Keliaiaikstele47KitosVeiklos" localSheetId="5">'Forma 6'!$P$63</definedName>
    <definedName name="VAS075_F_Keliaiaikstele47KitosVeiklos">'Forma 6'!$P$63</definedName>
    <definedName name="VAS075_F_Keliaiaikstele51IS" localSheetId="5">'Forma 6'!$D$103</definedName>
    <definedName name="VAS075_F_Keliaiaikstele51IS">'Forma 6'!$D$103</definedName>
    <definedName name="VAS075_F_Keliaiaikstele52ApskaitosVeikla" localSheetId="5">'Forma 6'!$E$103</definedName>
    <definedName name="VAS075_F_Keliaiaikstele52ApskaitosVeikla">'Forma 6'!$E$103</definedName>
    <definedName name="VAS075_F_Keliaiaikstele531GeriamojoVandens" localSheetId="5">'Forma 6'!$G$103</definedName>
    <definedName name="VAS075_F_Keliaiaikstele531GeriamojoVandens">'Forma 6'!$G$103</definedName>
    <definedName name="VAS075_F_Keliaiaikstele532GeriamojoVandens" localSheetId="5">'Forma 6'!$H$103</definedName>
    <definedName name="VAS075_F_Keliaiaikstele532GeriamojoVandens">'Forma 6'!$H$103</definedName>
    <definedName name="VAS075_F_Keliaiaikstele533GeriamojoVandens" localSheetId="5">'Forma 6'!$I$103</definedName>
    <definedName name="VAS075_F_Keliaiaikstele533GeriamojoVandens">'Forma 6'!$I$103</definedName>
    <definedName name="VAS075_F_Keliaiaikstele53IsViso" localSheetId="5">'Forma 6'!$F$103</definedName>
    <definedName name="VAS075_F_Keliaiaikstele53IsViso">'Forma 6'!$F$103</definedName>
    <definedName name="VAS075_F_Keliaiaikstele541NuotekuSurinkimas" localSheetId="5">'Forma 6'!$K$103</definedName>
    <definedName name="VAS075_F_Keliaiaikstele541NuotekuSurinkimas">'Forma 6'!$K$103</definedName>
    <definedName name="VAS075_F_Keliaiaikstele542NuotekuValymas" localSheetId="5">'Forma 6'!$L$103</definedName>
    <definedName name="VAS075_F_Keliaiaikstele542NuotekuValymas">'Forma 6'!$L$103</definedName>
    <definedName name="VAS075_F_Keliaiaikstele543NuotekuDumblo" localSheetId="5">'Forma 6'!$M$103</definedName>
    <definedName name="VAS075_F_Keliaiaikstele543NuotekuDumblo">'Forma 6'!$M$103</definedName>
    <definedName name="VAS075_F_Keliaiaikstele54IsViso" localSheetId="5">'Forma 6'!$J$103</definedName>
    <definedName name="VAS075_F_Keliaiaikstele54IsViso">'Forma 6'!$J$103</definedName>
    <definedName name="VAS075_F_Keliaiaikstele55PavirsiniuNuoteku" localSheetId="5">'Forma 6'!$N$103</definedName>
    <definedName name="VAS075_F_Keliaiaikstele55PavirsiniuNuoteku">'Forma 6'!$N$103</definedName>
    <definedName name="VAS075_F_Keliaiaikstele56KitosReguliuojamosios" localSheetId="5">'Forma 6'!$O$103</definedName>
    <definedName name="VAS075_F_Keliaiaikstele56KitosReguliuojamosios">'Forma 6'!$O$103</definedName>
    <definedName name="VAS075_F_Keliaiaikstele57KitosVeiklos" localSheetId="5">'Forma 6'!$P$103</definedName>
    <definedName name="VAS075_F_Keliaiaikstele57KitosVeiklos">'Forma 6'!$P$103</definedName>
    <definedName name="VAS075_F_Kitairanga11IS" localSheetId="5">'Forma 6'!$D$107</definedName>
    <definedName name="VAS075_F_Kitairanga11IS">'Forma 6'!$D$107</definedName>
    <definedName name="VAS075_F_Kitairanga12ApskaitosVeikla" localSheetId="5">'Forma 6'!$E$107</definedName>
    <definedName name="VAS075_F_Kitairanga12ApskaitosVeikla">'Forma 6'!$E$107</definedName>
    <definedName name="VAS075_F_Kitairanga131GeriamojoVandens" localSheetId="5">'Forma 6'!$G$107</definedName>
    <definedName name="VAS075_F_Kitairanga131GeriamojoVandens">'Forma 6'!$G$107</definedName>
    <definedName name="VAS075_F_Kitairanga132GeriamojoVandens" localSheetId="5">'Forma 6'!$H$107</definedName>
    <definedName name="VAS075_F_Kitairanga132GeriamojoVandens">'Forma 6'!$H$107</definedName>
    <definedName name="VAS075_F_Kitairanga133GeriamojoVandens" localSheetId="5">'Forma 6'!$I$107</definedName>
    <definedName name="VAS075_F_Kitairanga133GeriamojoVandens">'Forma 6'!$I$107</definedName>
    <definedName name="VAS075_F_Kitairanga13IsViso" localSheetId="5">'Forma 6'!$F$107</definedName>
    <definedName name="VAS075_F_Kitairanga13IsViso">'Forma 6'!$F$107</definedName>
    <definedName name="VAS075_F_Kitairanga141NuotekuSurinkimas" localSheetId="5">'Forma 6'!$K$107</definedName>
    <definedName name="VAS075_F_Kitairanga141NuotekuSurinkimas">'Forma 6'!$K$107</definedName>
    <definedName name="VAS075_F_Kitairanga142NuotekuValymas" localSheetId="5">'Forma 6'!$L$107</definedName>
    <definedName name="VAS075_F_Kitairanga142NuotekuValymas">'Forma 6'!$L$107</definedName>
    <definedName name="VAS075_F_Kitairanga143NuotekuDumblo" localSheetId="5">'Forma 6'!$M$107</definedName>
    <definedName name="VAS075_F_Kitairanga143NuotekuDumblo">'Forma 6'!$M$107</definedName>
    <definedName name="VAS075_F_Kitairanga14IsViso" localSheetId="5">'Forma 6'!$J$107</definedName>
    <definedName name="VAS075_F_Kitairanga14IsViso">'Forma 6'!$J$107</definedName>
    <definedName name="VAS075_F_Kitairanga15PavirsiniuNuoteku" localSheetId="5">'Forma 6'!$N$107</definedName>
    <definedName name="VAS075_F_Kitairanga15PavirsiniuNuoteku">'Forma 6'!$N$107</definedName>
    <definedName name="VAS075_F_Kitairanga16KitosReguliuojamosios" localSheetId="5">'Forma 6'!$O$107</definedName>
    <definedName name="VAS075_F_Kitairanga16KitosReguliuojamosios">'Forma 6'!$O$107</definedName>
    <definedName name="VAS075_F_Kitairanga17KitosVeiklos" localSheetId="5">'Forma 6'!$P$107</definedName>
    <definedName name="VAS075_F_Kitairanga17KitosVeiklos">'Forma 6'!$P$107</definedName>
    <definedName name="VAS075_F_Kitasilgalaiki11IS" localSheetId="5">'Forma 6'!$D$29</definedName>
    <definedName name="VAS075_F_Kitasilgalaiki11IS">'Forma 6'!$D$29</definedName>
    <definedName name="VAS075_F_Kitasilgalaiki12ApskaitosVeikla" localSheetId="5">'Forma 6'!$E$29</definedName>
    <definedName name="VAS075_F_Kitasilgalaiki12ApskaitosVeikla">'Forma 6'!$E$29</definedName>
    <definedName name="VAS075_F_Kitasilgalaiki131GeriamojoVandens" localSheetId="5">'Forma 6'!$G$29</definedName>
    <definedName name="VAS075_F_Kitasilgalaiki131GeriamojoVandens">'Forma 6'!$G$29</definedName>
    <definedName name="VAS075_F_Kitasilgalaiki132GeriamojoVandens" localSheetId="5">'Forma 6'!$H$29</definedName>
    <definedName name="VAS075_F_Kitasilgalaiki132GeriamojoVandens">'Forma 6'!$H$29</definedName>
    <definedName name="VAS075_F_Kitasilgalaiki133GeriamojoVandens" localSheetId="5">'Forma 6'!$I$29</definedName>
    <definedName name="VAS075_F_Kitasilgalaiki133GeriamojoVandens">'Forma 6'!$I$29</definedName>
    <definedName name="VAS075_F_Kitasilgalaiki13IsViso" localSheetId="5">'Forma 6'!$F$29</definedName>
    <definedName name="VAS075_F_Kitasilgalaiki13IsViso">'Forma 6'!$F$29</definedName>
    <definedName name="VAS075_F_Kitasilgalaiki141NuotekuSurinkimas" localSheetId="5">'Forma 6'!$K$29</definedName>
    <definedName name="VAS075_F_Kitasilgalaiki141NuotekuSurinkimas">'Forma 6'!$K$29</definedName>
    <definedName name="VAS075_F_Kitasilgalaiki142NuotekuValymas" localSheetId="5">'Forma 6'!$L$29</definedName>
    <definedName name="VAS075_F_Kitasilgalaiki142NuotekuValymas">'Forma 6'!$L$29</definedName>
    <definedName name="VAS075_F_Kitasilgalaiki143NuotekuDumblo" localSheetId="5">'Forma 6'!$M$29</definedName>
    <definedName name="VAS075_F_Kitasilgalaiki143NuotekuDumblo">'Forma 6'!$M$29</definedName>
    <definedName name="VAS075_F_Kitasilgalaiki14IsViso" localSheetId="5">'Forma 6'!$J$29</definedName>
    <definedName name="VAS075_F_Kitasilgalaiki14IsViso">'Forma 6'!$J$29</definedName>
    <definedName name="VAS075_F_Kitasilgalaiki15PavirsiniuNuoteku" localSheetId="5">'Forma 6'!$N$29</definedName>
    <definedName name="VAS075_F_Kitasilgalaiki15PavirsiniuNuoteku">'Forma 6'!$N$29</definedName>
    <definedName name="VAS075_F_Kitasilgalaiki16KitosReguliuojamosios" localSheetId="5">'Forma 6'!$O$29</definedName>
    <definedName name="VAS075_F_Kitasilgalaiki16KitosReguliuojamosios">'Forma 6'!$O$29</definedName>
    <definedName name="VAS075_F_Kitasilgalaiki17KitosVeiklos" localSheetId="5">'Forma 6'!$P$29</definedName>
    <definedName name="VAS075_F_Kitasilgalaiki17KitosVeiklos">'Forma 6'!$P$29</definedName>
    <definedName name="VAS075_F_Kitasilgalaiki21IS" localSheetId="5">'Forma 6'!$D$52</definedName>
    <definedName name="VAS075_F_Kitasilgalaiki21IS">'Forma 6'!$D$52</definedName>
    <definedName name="VAS075_F_Kitasilgalaiki22ApskaitosVeikla" localSheetId="5">'Forma 6'!$E$52</definedName>
    <definedName name="VAS075_F_Kitasilgalaiki22ApskaitosVeikla">'Forma 6'!$E$52</definedName>
    <definedName name="VAS075_F_Kitasilgalaiki231GeriamojoVandens" localSheetId="5">'Forma 6'!$G$52</definedName>
    <definedName name="VAS075_F_Kitasilgalaiki231GeriamojoVandens">'Forma 6'!$G$52</definedName>
    <definedName name="VAS075_F_Kitasilgalaiki232GeriamojoVandens" localSheetId="5">'Forma 6'!$H$52</definedName>
    <definedName name="VAS075_F_Kitasilgalaiki232GeriamojoVandens">'Forma 6'!$H$52</definedName>
    <definedName name="VAS075_F_Kitasilgalaiki233GeriamojoVandens" localSheetId="5">'Forma 6'!$I$52</definedName>
    <definedName name="VAS075_F_Kitasilgalaiki233GeriamojoVandens">'Forma 6'!$I$52</definedName>
    <definedName name="VAS075_F_Kitasilgalaiki23IsViso" localSheetId="5">'Forma 6'!$F$52</definedName>
    <definedName name="VAS075_F_Kitasilgalaiki23IsViso">'Forma 6'!$F$52</definedName>
    <definedName name="VAS075_F_Kitasilgalaiki241NuotekuSurinkimas" localSheetId="5">'Forma 6'!$K$52</definedName>
    <definedName name="VAS075_F_Kitasilgalaiki241NuotekuSurinkimas">'Forma 6'!$K$52</definedName>
    <definedName name="VAS075_F_Kitasilgalaiki242NuotekuValymas" localSheetId="5">'Forma 6'!$L$52</definedName>
    <definedName name="VAS075_F_Kitasilgalaiki242NuotekuValymas">'Forma 6'!$L$52</definedName>
    <definedName name="VAS075_F_Kitasilgalaiki243NuotekuDumblo" localSheetId="5">'Forma 6'!$M$52</definedName>
    <definedName name="VAS075_F_Kitasilgalaiki243NuotekuDumblo">'Forma 6'!$M$52</definedName>
    <definedName name="VAS075_F_Kitasilgalaiki24IsViso" localSheetId="5">'Forma 6'!$J$52</definedName>
    <definedName name="VAS075_F_Kitasilgalaiki24IsViso">'Forma 6'!$J$52</definedName>
    <definedName name="VAS075_F_Kitasilgalaiki25PavirsiniuNuoteku" localSheetId="5">'Forma 6'!$N$52</definedName>
    <definedName name="VAS075_F_Kitasilgalaiki25PavirsiniuNuoteku">'Forma 6'!$N$52</definedName>
    <definedName name="VAS075_F_Kitasilgalaiki26KitosReguliuojamosios" localSheetId="5">'Forma 6'!$O$52</definedName>
    <definedName name="VAS075_F_Kitasilgalaiki26KitosReguliuojamosios">'Forma 6'!$O$52</definedName>
    <definedName name="VAS075_F_Kitasilgalaiki27KitosVeiklos" localSheetId="5">'Forma 6'!$P$52</definedName>
    <definedName name="VAS075_F_Kitasilgalaiki27KitosVeiklos">'Forma 6'!$P$52</definedName>
    <definedName name="VAS075_F_Kitasilgalaiki31IS" localSheetId="5">'Forma 6'!$D$75</definedName>
    <definedName name="VAS075_F_Kitasilgalaiki31IS">'Forma 6'!$D$75</definedName>
    <definedName name="VAS075_F_Kitasilgalaiki32ApskaitosVeikla" localSheetId="5">'Forma 6'!$E$75</definedName>
    <definedName name="VAS075_F_Kitasilgalaiki32ApskaitosVeikla">'Forma 6'!$E$75</definedName>
    <definedName name="VAS075_F_Kitasilgalaiki331GeriamojoVandens" localSheetId="5">'Forma 6'!$G$75</definedName>
    <definedName name="VAS075_F_Kitasilgalaiki331GeriamojoVandens">'Forma 6'!$G$75</definedName>
    <definedName name="VAS075_F_Kitasilgalaiki332GeriamojoVandens" localSheetId="5">'Forma 6'!$H$75</definedName>
    <definedName name="VAS075_F_Kitasilgalaiki332GeriamojoVandens">'Forma 6'!$H$75</definedName>
    <definedName name="VAS075_F_Kitasilgalaiki333GeriamojoVandens" localSheetId="5">'Forma 6'!$I$75</definedName>
    <definedName name="VAS075_F_Kitasilgalaiki333GeriamojoVandens">'Forma 6'!$I$75</definedName>
    <definedName name="VAS075_F_Kitasilgalaiki33IsViso" localSheetId="5">'Forma 6'!$F$75</definedName>
    <definedName name="VAS075_F_Kitasilgalaiki33IsViso">'Forma 6'!$F$75</definedName>
    <definedName name="VAS075_F_Kitasilgalaiki341NuotekuSurinkimas" localSheetId="5">'Forma 6'!$K$75</definedName>
    <definedName name="VAS075_F_Kitasilgalaiki341NuotekuSurinkimas">'Forma 6'!$K$75</definedName>
    <definedName name="VAS075_F_Kitasilgalaiki342NuotekuValymas" localSheetId="5">'Forma 6'!$L$75</definedName>
    <definedName name="VAS075_F_Kitasilgalaiki342NuotekuValymas">'Forma 6'!$L$75</definedName>
    <definedName name="VAS075_F_Kitasilgalaiki343NuotekuDumblo" localSheetId="5">'Forma 6'!$M$75</definedName>
    <definedName name="VAS075_F_Kitasilgalaiki343NuotekuDumblo">'Forma 6'!$M$75</definedName>
    <definedName name="VAS075_F_Kitasilgalaiki34IsViso" localSheetId="5">'Forma 6'!$J$75</definedName>
    <definedName name="VAS075_F_Kitasilgalaiki34IsViso">'Forma 6'!$J$75</definedName>
    <definedName name="VAS075_F_Kitasilgalaiki35PavirsiniuNuoteku" localSheetId="5">'Forma 6'!$N$75</definedName>
    <definedName name="VAS075_F_Kitasilgalaiki35PavirsiniuNuoteku">'Forma 6'!$N$75</definedName>
    <definedName name="VAS075_F_Kitasilgalaiki36KitosReguliuojamosios" localSheetId="5">'Forma 6'!$O$75</definedName>
    <definedName name="VAS075_F_Kitasilgalaiki36KitosReguliuojamosios">'Forma 6'!$O$75</definedName>
    <definedName name="VAS075_F_Kitasilgalaiki37KitosVeiklos" localSheetId="5">'Forma 6'!$P$75</definedName>
    <definedName name="VAS075_F_Kitasilgalaiki37KitosVeiklos">'Forma 6'!$P$75</definedName>
    <definedName name="VAS075_F_Kitasilgalaiki41IS" localSheetId="5">'Forma 6'!$D$114</definedName>
    <definedName name="VAS075_F_Kitasilgalaiki41IS">'Forma 6'!$D$114</definedName>
    <definedName name="VAS075_F_Kitasilgalaiki42ApskaitosVeikla" localSheetId="5">'Forma 6'!$E$114</definedName>
    <definedName name="VAS075_F_Kitasilgalaiki42ApskaitosVeikla">'Forma 6'!$E$114</definedName>
    <definedName name="VAS075_F_Kitasilgalaiki431GeriamojoVandens" localSheetId="5">'Forma 6'!$G$114</definedName>
    <definedName name="VAS075_F_Kitasilgalaiki431GeriamojoVandens">'Forma 6'!$G$114</definedName>
    <definedName name="VAS075_F_Kitasilgalaiki432GeriamojoVandens" localSheetId="5">'Forma 6'!$H$114</definedName>
    <definedName name="VAS075_F_Kitasilgalaiki432GeriamojoVandens">'Forma 6'!$H$114</definedName>
    <definedName name="VAS075_F_Kitasilgalaiki433GeriamojoVandens" localSheetId="5">'Forma 6'!$I$114</definedName>
    <definedName name="VAS075_F_Kitasilgalaiki433GeriamojoVandens">'Forma 6'!$I$114</definedName>
    <definedName name="VAS075_F_Kitasilgalaiki43IsViso" localSheetId="5">'Forma 6'!$F$114</definedName>
    <definedName name="VAS075_F_Kitasilgalaiki43IsViso">'Forma 6'!$F$114</definedName>
    <definedName name="VAS075_F_Kitasilgalaiki441NuotekuSurinkimas" localSheetId="5">'Forma 6'!$K$114</definedName>
    <definedName name="VAS075_F_Kitasilgalaiki441NuotekuSurinkimas">'Forma 6'!$K$114</definedName>
    <definedName name="VAS075_F_Kitasilgalaiki442NuotekuValymas" localSheetId="5">'Forma 6'!$L$114</definedName>
    <definedName name="VAS075_F_Kitasilgalaiki442NuotekuValymas">'Forma 6'!$L$114</definedName>
    <definedName name="VAS075_F_Kitasilgalaiki443NuotekuDumblo" localSheetId="5">'Forma 6'!$M$114</definedName>
    <definedName name="VAS075_F_Kitasilgalaiki443NuotekuDumblo">'Forma 6'!$M$114</definedName>
    <definedName name="VAS075_F_Kitasilgalaiki44IsViso" localSheetId="5">'Forma 6'!$J$114</definedName>
    <definedName name="VAS075_F_Kitasilgalaiki44IsViso">'Forma 6'!$J$114</definedName>
    <definedName name="VAS075_F_Kitasilgalaiki45PavirsiniuNuoteku" localSheetId="5">'Forma 6'!$N$114</definedName>
    <definedName name="VAS075_F_Kitasilgalaiki45PavirsiniuNuoteku">'Forma 6'!$N$114</definedName>
    <definedName name="VAS075_F_Kitasilgalaiki46KitosReguliuojamosios" localSheetId="5">'Forma 6'!$O$114</definedName>
    <definedName name="VAS075_F_Kitasilgalaiki46KitosReguliuojamosios">'Forma 6'!$O$114</definedName>
    <definedName name="VAS075_F_Kitasilgalaiki47KitosVeiklos" localSheetId="5">'Forma 6'!$P$114</definedName>
    <definedName name="VAS075_F_Kitasilgalaiki47KitosVeiklos">'Forma 6'!$P$114</definedName>
    <definedName name="VAS075_F_Kitasnemateria21IS" localSheetId="5">'Forma 6'!$D$14</definedName>
    <definedName name="VAS075_F_Kitasnemateria21IS">'Forma 6'!$D$14</definedName>
    <definedName name="VAS075_F_Kitasnemateria22ApskaitosVeikla" localSheetId="5">'Forma 6'!$E$14</definedName>
    <definedName name="VAS075_F_Kitasnemateria22ApskaitosVeikla">'Forma 6'!$E$14</definedName>
    <definedName name="VAS075_F_Kitasnemateria231GeriamojoVandens" localSheetId="5">'Forma 6'!$G$14</definedName>
    <definedName name="VAS075_F_Kitasnemateria231GeriamojoVandens">'Forma 6'!$G$14</definedName>
    <definedName name="VAS075_F_Kitasnemateria232GeriamojoVandens" localSheetId="5">'Forma 6'!$H$14</definedName>
    <definedName name="VAS075_F_Kitasnemateria232GeriamojoVandens">'Forma 6'!$H$14</definedName>
    <definedName name="VAS075_F_Kitasnemateria233GeriamojoVandens" localSheetId="5">'Forma 6'!$I$14</definedName>
    <definedName name="VAS075_F_Kitasnemateria233GeriamojoVandens">'Forma 6'!$I$14</definedName>
    <definedName name="VAS075_F_Kitasnemateria23IsViso" localSheetId="5">'Forma 6'!$F$14</definedName>
    <definedName name="VAS075_F_Kitasnemateria23IsViso">'Forma 6'!$F$14</definedName>
    <definedName name="VAS075_F_Kitasnemateria241NuotekuSurinkimas" localSheetId="5">'Forma 6'!$K$14</definedName>
    <definedName name="VAS075_F_Kitasnemateria241NuotekuSurinkimas">'Forma 6'!$K$14</definedName>
    <definedName name="VAS075_F_Kitasnemateria242NuotekuValymas" localSheetId="5">'Forma 6'!$L$14</definedName>
    <definedName name="VAS075_F_Kitasnemateria242NuotekuValymas">'Forma 6'!$L$14</definedName>
    <definedName name="VAS075_F_Kitasnemateria243NuotekuDumblo" localSheetId="5">'Forma 6'!$M$14</definedName>
    <definedName name="VAS075_F_Kitasnemateria243NuotekuDumblo">'Forma 6'!$M$14</definedName>
    <definedName name="VAS075_F_Kitasnemateria24IsViso" localSheetId="5">'Forma 6'!$J$14</definedName>
    <definedName name="VAS075_F_Kitasnemateria24IsViso">'Forma 6'!$J$14</definedName>
    <definedName name="VAS075_F_Kitasnemateria25PavirsiniuNuoteku" localSheetId="5">'Forma 6'!$N$14</definedName>
    <definedName name="VAS075_F_Kitasnemateria25PavirsiniuNuoteku">'Forma 6'!$N$14</definedName>
    <definedName name="VAS075_F_Kitasnemateria26KitosReguliuojamosios" localSheetId="5">'Forma 6'!$O$14</definedName>
    <definedName name="VAS075_F_Kitasnemateria26KitosReguliuojamosios">'Forma 6'!$O$14</definedName>
    <definedName name="VAS075_F_Kitasnemateria27KitosVeiklos" localSheetId="5">'Forma 6'!$P$14</definedName>
    <definedName name="VAS075_F_Kitasnemateria27KitosVeiklos">'Forma 6'!$P$14</definedName>
    <definedName name="VAS075_F_Kitasnemateria31IS" localSheetId="5">'Forma 6'!$D$37</definedName>
    <definedName name="VAS075_F_Kitasnemateria31IS">'Forma 6'!$D$37</definedName>
    <definedName name="VAS075_F_Kitasnemateria32ApskaitosVeikla" localSheetId="5">'Forma 6'!$E$37</definedName>
    <definedName name="VAS075_F_Kitasnemateria32ApskaitosVeikla">'Forma 6'!$E$37</definedName>
    <definedName name="VAS075_F_Kitasnemateria331GeriamojoVandens" localSheetId="5">'Forma 6'!$G$37</definedName>
    <definedName name="VAS075_F_Kitasnemateria331GeriamojoVandens">'Forma 6'!$G$37</definedName>
    <definedName name="VAS075_F_Kitasnemateria332GeriamojoVandens" localSheetId="5">'Forma 6'!$H$37</definedName>
    <definedName name="VAS075_F_Kitasnemateria332GeriamojoVandens">'Forma 6'!$H$37</definedName>
    <definedName name="VAS075_F_Kitasnemateria333GeriamojoVandens" localSheetId="5">'Forma 6'!$I$37</definedName>
    <definedName name="VAS075_F_Kitasnemateria333GeriamojoVandens">'Forma 6'!$I$37</definedName>
    <definedName name="VAS075_F_Kitasnemateria33IsViso" localSheetId="5">'Forma 6'!$F$37</definedName>
    <definedName name="VAS075_F_Kitasnemateria33IsViso">'Forma 6'!$F$37</definedName>
    <definedName name="VAS075_F_Kitasnemateria341NuotekuSurinkimas" localSheetId="5">'Forma 6'!$K$37</definedName>
    <definedName name="VAS075_F_Kitasnemateria341NuotekuSurinkimas">'Forma 6'!$K$37</definedName>
    <definedName name="VAS075_F_Kitasnemateria342NuotekuValymas" localSheetId="5">'Forma 6'!$L$37</definedName>
    <definedName name="VAS075_F_Kitasnemateria342NuotekuValymas">'Forma 6'!$L$37</definedName>
    <definedName name="VAS075_F_Kitasnemateria343NuotekuDumblo" localSheetId="5">'Forma 6'!$M$37</definedName>
    <definedName name="VAS075_F_Kitasnemateria343NuotekuDumblo">'Forma 6'!$M$37</definedName>
    <definedName name="VAS075_F_Kitasnemateria34IsViso" localSheetId="5">'Forma 6'!$J$37</definedName>
    <definedName name="VAS075_F_Kitasnemateria34IsViso">'Forma 6'!$J$37</definedName>
    <definedName name="VAS075_F_Kitasnemateria35PavirsiniuNuoteku" localSheetId="5">'Forma 6'!$N$37</definedName>
    <definedName name="VAS075_F_Kitasnemateria35PavirsiniuNuoteku">'Forma 6'!$N$37</definedName>
    <definedName name="VAS075_F_Kitasnemateria36KitosReguliuojamosios" localSheetId="5">'Forma 6'!$O$37</definedName>
    <definedName name="VAS075_F_Kitasnemateria36KitosReguliuojamosios">'Forma 6'!$O$37</definedName>
    <definedName name="VAS075_F_Kitasnemateria37KitosVeiklos" localSheetId="5">'Forma 6'!$P$37</definedName>
    <definedName name="VAS075_F_Kitasnemateria37KitosVeiklos">'Forma 6'!$P$37</definedName>
    <definedName name="VAS075_F_Kitasnemateria41IS" localSheetId="5">'Forma 6'!$D$60</definedName>
    <definedName name="VAS075_F_Kitasnemateria41IS">'Forma 6'!$D$60</definedName>
    <definedName name="VAS075_F_Kitasnemateria42ApskaitosVeikla" localSheetId="5">'Forma 6'!$E$60</definedName>
    <definedName name="VAS075_F_Kitasnemateria42ApskaitosVeikla">'Forma 6'!$E$60</definedName>
    <definedName name="VAS075_F_Kitasnemateria431GeriamojoVandens" localSheetId="5">'Forma 6'!$G$60</definedName>
    <definedName name="VAS075_F_Kitasnemateria431GeriamojoVandens">'Forma 6'!$G$60</definedName>
    <definedName name="VAS075_F_Kitasnemateria432GeriamojoVandens" localSheetId="5">'Forma 6'!$H$60</definedName>
    <definedName name="VAS075_F_Kitasnemateria432GeriamojoVandens">'Forma 6'!$H$60</definedName>
    <definedName name="VAS075_F_Kitasnemateria433GeriamojoVandens" localSheetId="5">'Forma 6'!$I$60</definedName>
    <definedName name="VAS075_F_Kitasnemateria433GeriamojoVandens">'Forma 6'!$I$60</definedName>
    <definedName name="VAS075_F_Kitasnemateria43IsViso" localSheetId="5">'Forma 6'!$F$60</definedName>
    <definedName name="VAS075_F_Kitasnemateria43IsViso">'Forma 6'!$F$60</definedName>
    <definedName name="VAS075_F_Kitasnemateria441NuotekuSurinkimas" localSheetId="5">'Forma 6'!$K$60</definedName>
    <definedName name="VAS075_F_Kitasnemateria441NuotekuSurinkimas">'Forma 6'!$K$60</definedName>
    <definedName name="VAS075_F_Kitasnemateria442NuotekuValymas" localSheetId="5">'Forma 6'!$L$60</definedName>
    <definedName name="VAS075_F_Kitasnemateria442NuotekuValymas">'Forma 6'!$L$60</definedName>
    <definedName name="VAS075_F_Kitasnemateria443NuotekuDumblo" localSheetId="5">'Forma 6'!$M$60</definedName>
    <definedName name="VAS075_F_Kitasnemateria443NuotekuDumblo">'Forma 6'!$M$60</definedName>
    <definedName name="VAS075_F_Kitasnemateria44IsViso" localSheetId="5">'Forma 6'!$J$60</definedName>
    <definedName name="VAS075_F_Kitasnemateria44IsViso">'Forma 6'!$J$60</definedName>
    <definedName name="VAS075_F_Kitasnemateria45PavirsiniuNuoteku" localSheetId="5">'Forma 6'!$N$60</definedName>
    <definedName name="VAS075_F_Kitasnemateria45PavirsiniuNuoteku">'Forma 6'!$N$60</definedName>
    <definedName name="VAS075_F_Kitasnemateria46KitosReguliuojamosios" localSheetId="5">'Forma 6'!$O$60</definedName>
    <definedName name="VAS075_F_Kitasnemateria46KitosReguliuojamosios">'Forma 6'!$O$60</definedName>
    <definedName name="VAS075_F_Kitasnemateria47KitosVeiklos" localSheetId="5">'Forma 6'!$P$60</definedName>
    <definedName name="VAS075_F_Kitasnemateria47KitosVeiklos">'Forma 6'!$P$60</definedName>
    <definedName name="VAS075_F_Kitasnemateria51IS" localSheetId="5">'Forma 6'!$D$100</definedName>
    <definedName name="VAS075_F_Kitasnemateria51IS">'Forma 6'!$D$100</definedName>
    <definedName name="VAS075_F_Kitasnemateria52ApskaitosVeikla" localSheetId="5">'Forma 6'!$E$100</definedName>
    <definedName name="VAS075_F_Kitasnemateria52ApskaitosVeikla">'Forma 6'!$E$100</definedName>
    <definedName name="VAS075_F_Kitasnemateria531GeriamojoVandens" localSheetId="5">'Forma 6'!$G$100</definedName>
    <definedName name="VAS075_F_Kitasnemateria531GeriamojoVandens">'Forma 6'!$G$100</definedName>
    <definedName name="VAS075_F_Kitasnemateria532GeriamojoVandens" localSheetId="5">'Forma 6'!$H$100</definedName>
    <definedName name="VAS075_F_Kitasnemateria532GeriamojoVandens">'Forma 6'!$H$100</definedName>
    <definedName name="VAS075_F_Kitasnemateria533GeriamojoVandens" localSheetId="5">'Forma 6'!$I$100</definedName>
    <definedName name="VAS075_F_Kitasnemateria533GeriamojoVandens">'Forma 6'!$I$100</definedName>
    <definedName name="VAS075_F_Kitasnemateria53IsViso" localSheetId="5">'Forma 6'!$F$100</definedName>
    <definedName name="VAS075_F_Kitasnemateria53IsViso">'Forma 6'!$F$100</definedName>
    <definedName name="VAS075_F_Kitasnemateria541NuotekuSurinkimas" localSheetId="5">'Forma 6'!$K$100</definedName>
    <definedName name="VAS075_F_Kitasnemateria541NuotekuSurinkimas">'Forma 6'!$K$100</definedName>
    <definedName name="VAS075_F_Kitasnemateria542NuotekuValymas" localSheetId="5">'Forma 6'!$L$100</definedName>
    <definedName name="VAS075_F_Kitasnemateria542NuotekuValymas">'Forma 6'!$L$100</definedName>
    <definedName name="VAS075_F_Kitasnemateria543NuotekuDumblo" localSheetId="5">'Forma 6'!$M$100</definedName>
    <definedName name="VAS075_F_Kitasnemateria543NuotekuDumblo">'Forma 6'!$M$100</definedName>
    <definedName name="VAS075_F_Kitasnemateria54IsViso" localSheetId="5">'Forma 6'!$J$100</definedName>
    <definedName name="VAS075_F_Kitasnemateria54IsViso">'Forma 6'!$J$100</definedName>
    <definedName name="VAS075_F_Kitasnemateria55PavirsiniuNuoteku" localSheetId="5">'Forma 6'!$N$100</definedName>
    <definedName name="VAS075_F_Kitasnemateria55PavirsiniuNuoteku">'Forma 6'!$N$100</definedName>
    <definedName name="VAS075_F_Kitasnemateria56KitosReguliuojamosios" localSheetId="5">'Forma 6'!$O$100</definedName>
    <definedName name="VAS075_F_Kitasnemateria56KitosReguliuojamosios">'Forma 6'!$O$100</definedName>
    <definedName name="VAS075_F_Kitasnemateria57KitosVeiklos" localSheetId="5">'Forma 6'!$P$100</definedName>
    <definedName name="VAS075_F_Kitasnemateria57KitosVeiklos">'Forma 6'!$P$100</definedName>
    <definedName name="VAS075_F_Kitiirenginiai101IS" localSheetId="5">'Forma 6'!$D$108</definedName>
    <definedName name="VAS075_F_Kitiirenginiai101IS">'Forma 6'!$D$108</definedName>
    <definedName name="VAS075_F_Kitiirenginiai102ApskaitosVeikla" localSheetId="5">'Forma 6'!$E$108</definedName>
    <definedName name="VAS075_F_Kitiirenginiai102ApskaitosVeikla">'Forma 6'!$E$108</definedName>
    <definedName name="VAS075_F_Kitiirenginiai1031GeriamojoVandens" localSheetId="5">'Forma 6'!$G$108</definedName>
    <definedName name="VAS075_F_Kitiirenginiai1031GeriamojoVandens">'Forma 6'!$G$108</definedName>
    <definedName name="VAS075_F_Kitiirenginiai1032GeriamojoVandens" localSheetId="5">'Forma 6'!$H$108</definedName>
    <definedName name="VAS075_F_Kitiirenginiai1032GeriamojoVandens">'Forma 6'!$H$108</definedName>
    <definedName name="VAS075_F_Kitiirenginiai1033GeriamojoVandens" localSheetId="5">'Forma 6'!$I$108</definedName>
    <definedName name="VAS075_F_Kitiirenginiai1033GeriamojoVandens">'Forma 6'!$I$108</definedName>
    <definedName name="VAS075_F_Kitiirenginiai103IsViso" localSheetId="5">'Forma 6'!$F$108</definedName>
    <definedName name="VAS075_F_Kitiirenginiai103IsViso">'Forma 6'!$F$108</definedName>
    <definedName name="VAS075_F_Kitiirenginiai1041NuotekuSurinkimas" localSheetId="5">'Forma 6'!$K$108</definedName>
    <definedName name="VAS075_F_Kitiirenginiai1041NuotekuSurinkimas">'Forma 6'!$K$108</definedName>
    <definedName name="VAS075_F_Kitiirenginiai1042NuotekuValymas" localSheetId="5">'Forma 6'!$L$108</definedName>
    <definedName name="VAS075_F_Kitiirenginiai1042NuotekuValymas">'Forma 6'!$L$108</definedName>
    <definedName name="VAS075_F_Kitiirenginiai1043NuotekuDumblo" localSheetId="5">'Forma 6'!$M$108</definedName>
    <definedName name="VAS075_F_Kitiirenginiai1043NuotekuDumblo">'Forma 6'!$M$108</definedName>
    <definedName name="VAS075_F_Kitiirenginiai104IsViso" localSheetId="5">'Forma 6'!$J$108</definedName>
    <definedName name="VAS075_F_Kitiirenginiai104IsViso">'Forma 6'!$J$108</definedName>
    <definedName name="VAS075_F_Kitiirenginiai105PavirsiniuNuoteku" localSheetId="5">'Forma 6'!$N$108</definedName>
    <definedName name="VAS075_F_Kitiirenginiai105PavirsiniuNuoteku">'Forma 6'!$N$108</definedName>
    <definedName name="VAS075_F_Kitiirenginiai106KitosReguliuojamosios" localSheetId="5">'Forma 6'!$O$108</definedName>
    <definedName name="VAS075_F_Kitiirenginiai106KitosReguliuojamosios">'Forma 6'!$O$108</definedName>
    <definedName name="VAS075_F_Kitiirenginiai107KitosVeiklos" localSheetId="5">'Forma 6'!$P$108</definedName>
    <definedName name="VAS075_F_Kitiirenginiai107KitosVeiklos">'Forma 6'!$P$108</definedName>
    <definedName name="VAS075_F_Kitiirenginiai31IS" localSheetId="5">'Forma 6'!$D$19</definedName>
    <definedName name="VAS075_F_Kitiirenginiai31IS">'Forma 6'!$D$19</definedName>
    <definedName name="VAS075_F_Kitiirenginiai32ApskaitosVeikla" localSheetId="5">'Forma 6'!$E$19</definedName>
    <definedName name="VAS075_F_Kitiirenginiai32ApskaitosVeikla">'Forma 6'!$E$19</definedName>
    <definedName name="VAS075_F_Kitiirenginiai331GeriamojoVandens" localSheetId="5">'Forma 6'!$G$19</definedName>
    <definedName name="VAS075_F_Kitiirenginiai331GeriamojoVandens">'Forma 6'!$G$19</definedName>
    <definedName name="VAS075_F_Kitiirenginiai332GeriamojoVandens" localSheetId="5">'Forma 6'!$H$19</definedName>
    <definedName name="VAS075_F_Kitiirenginiai332GeriamojoVandens">'Forma 6'!$H$19</definedName>
    <definedName name="VAS075_F_Kitiirenginiai333GeriamojoVandens" localSheetId="5">'Forma 6'!$I$19</definedName>
    <definedName name="VAS075_F_Kitiirenginiai333GeriamojoVandens">'Forma 6'!$I$19</definedName>
    <definedName name="VAS075_F_Kitiirenginiai33IsViso" localSheetId="5">'Forma 6'!$F$19</definedName>
    <definedName name="VAS075_F_Kitiirenginiai33IsViso">'Forma 6'!$F$19</definedName>
    <definedName name="VAS075_F_Kitiirenginiai341NuotekuSurinkimas" localSheetId="5">'Forma 6'!$K$19</definedName>
    <definedName name="VAS075_F_Kitiirenginiai341NuotekuSurinkimas">'Forma 6'!$K$19</definedName>
    <definedName name="VAS075_F_Kitiirenginiai342NuotekuValymas" localSheetId="5">'Forma 6'!$L$19</definedName>
    <definedName name="VAS075_F_Kitiirenginiai342NuotekuValymas">'Forma 6'!$L$19</definedName>
    <definedName name="VAS075_F_Kitiirenginiai343NuotekuDumblo" localSheetId="5">'Forma 6'!$M$19</definedName>
    <definedName name="VAS075_F_Kitiirenginiai343NuotekuDumblo">'Forma 6'!$M$19</definedName>
    <definedName name="VAS075_F_Kitiirenginiai34IsViso" localSheetId="5">'Forma 6'!$J$19</definedName>
    <definedName name="VAS075_F_Kitiirenginiai34IsViso">'Forma 6'!$J$19</definedName>
    <definedName name="VAS075_F_Kitiirenginiai35PavirsiniuNuoteku" localSheetId="5">'Forma 6'!$N$19</definedName>
    <definedName name="VAS075_F_Kitiirenginiai35PavirsiniuNuoteku">'Forma 6'!$N$19</definedName>
    <definedName name="VAS075_F_Kitiirenginiai36KitosReguliuojamosios" localSheetId="5">'Forma 6'!$O$19</definedName>
    <definedName name="VAS075_F_Kitiirenginiai36KitosReguliuojamosios">'Forma 6'!$O$19</definedName>
    <definedName name="VAS075_F_Kitiirenginiai37KitosVeiklos" localSheetId="5">'Forma 6'!$P$19</definedName>
    <definedName name="VAS075_F_Kitiirenginiai37KitosVeiklos">'Forma 6'!$P$19</definedName>
    <definedName name="VAS075_F_Kitiirenginiai41IS" localSheetId="5">'Forma 6'!$D$23</definedName>
    <definedName name="VAS075_F_Kitiirenginiai41IS">'Forma 6'!$D$23</definedName>
    <definedName name="VAS075_F_Kitiirenginiai42ApskaitosVeikla" localSheetId="5">'Forma 6'!$E$23</definedName>
    <definedName name="VAS075_F_Kitiirenginiai42ApskaitosVeikla">'Forma 6'!$E$23</definedName>
    <definedName name="VAS075_F_Kitiirenginiai431GeriamojoVandens" localSheetId="5">'Forma 6'!$G$23</definedName>
    <definedName name="VAS075_F_Kitiirenginiai431GeriamojoVandens">'Forma 6'!$G$23</definedName>
    <definedName name="VAS075_F_Kitiirenginiai432GeriamojoVandens" localSheetId="5">'Forma 6'!$H$23</definedName>
    <definedName name="VAS075_F_Kitiirenginiai432GeriamojoVandens">'Forma 6'!$H$23</definedName>
    <definedName name="VAS075_F_Kitiirenginiai433GeriamojoVandens" localSheetId="5">'Forma 6'!$I$23</definedName>
    <definedName name="VAS075_F_Kitiirenginiai433GeriamojoVandens">'Forma 6'!$I$23</definedName>
    <definedName name="VAS075_F_Kitiirenginiai43IsViso" localSheetId="5">'Forma 6'!$F$23</definedName>
    <definedName name="VAS075_F_Kitiirenginiai43IsViso">'Forma 6'!$F$23</definedName>
    <definedName name="VAS075_F_Kitiirenginiai441NuotekuSurinkimas" localSheetId="5">'Forma 6'!$K$23</definedName>
    <definedName name="VAS075_F_Kitiirenginiai441NuotekuSurinkimas">'Forma 6'!$K$23</definedName>
    <definedName name="VAS075_F_Kitiirenginiai442NuotekuValymas" localSheetId="5">'Forma 6'!$L$23</definedName>
    <definedName name="VAS075_F_Kitiirenginiai442NuotekuValymas">'Forma 6'!$L$23</definedName>
    <definedName name="VAS075_F_Kitiirenginiai443NuotekuDumblo" localSheetId="5">'Forma 6'!$M$23</definedName>
    <definedName name="VAS075_F_Kitiirenginiai443NuotekuDumblo">'Forma 6'!$M$23</definedName>
    <definedName name="VAS075_F_Kitiirenginiai44IsViso" localSheetId="5">'Forma 6'!$J$23</definedName>
    <definedName name="VAS075_F_Kitiirenginiai44IsViso">'Forma 6'!$J$23</definedName>
    <definedName name="VAS075_F_Kitiirenginiai45PavirsiniuNuoteku" localSheetId="5">'Forma 6'!$N$23</definedName>
    <definedName name="VAS075_F_Kitiirenginiai45PavirsiniuNuoteku">'Forma 6'!$N$23</definedName>
    <definedName name="VAS075_F_Kitiirenginiai46KitosReguliuojamosios" localSheetId="5">'Forma 6'!$O$23</definedName>
    <definedName name="VAS075_F_Kitiirenginiai46KitosReguliuojamosios">'Forma 6'!$O$23</definedName>
    <definedName name="VAS075_F_Kitiirenginiai47KitosVeiklos" localSheetId="5">'Forma 6'!$P$23</definedName>
    <definedName name="VAS075_F_Kitiirenginiai47KitosVeiklos">'Forma 6'!$P$23</definedName>
    <definedName name="VAS075_F_Kitiirenginiai51IS" localSheetId="5">'Forma 6'!$D$42</definedName>
    <definedName name="VAS075_F_Kitiirenginiai51IS">'Forma 6'!$D$42</definedName>
    <definedName name="VAS075_F_Kitiirenginiai52ApskaitosVeikla" localSheetId="5">'Forma 6'!$E$42</definedName>
    <definedName name="VAS075_F_Kitiirenginiai52ApskaitosVeikla">'Forma 6'!$E$42</definedName>
    <definedName name="VAS075_F_Kitiirenginiai531GeriamojoVandens" localSheetId="5">'Forma 6'!$G$42</definedName>
    <definedName name="VAS075_F_Kitiirenginiai531GeriamojoVandens">'Forma 6'!$G$42</definedName>
    <definedName name="VAS075_F_Kitiirenginiai532GeriamojoVandens" localSheetId="5">'Forma 6'!$H$42</definedName>
    <definedName name="VAS075_F_Kitiirenginiai532GeriamojoVandens">'Forma 6'!$H$42</definedName>
    <definedName name="VAS075_F_Kitiirenginiai533GeriamojoVandens" localSheetId="5">'Forma 6'!$I$42</definedName>
    <definedName name="VAS075_F_Kitiirenginiai533GeriamojoVandens">'Forma 6'!$I$42</definedName>
    <definedName name="VAS075_F_Kitiirenginiai53IsViso" localSheetId="5">'Forma 6'!$F$42</definedName>
    <definedName name="VAS075_F_Kitiirenginiai53IsViso">'Forma 6'!$F$42</definedName>
    <definedName name="VAS075_F_Kitiirenginiai541NuotekuSurinkimas" localSheetId="5">'Forma 6'!$K$42</definedName>
    <definedName name="VAS075_F_Kitiirenginiai541NuotekuSurinkimas">'Forma 6'!$K$42</definedName>
    <definedName name="VAS075_F_Kitiirenginiai542NuotekuValymas" localSheetId="5">'Forma 6'!$L$42</definedName>
    <definedName name="VAS075_F_Kitiirenginiai542NuotekuValymas">'Forma 6'!$L$42</definedName>
    <definedName name="VAS075_F_Kitiirenginiai543NuotekuDumblo" localSheetId="5">'Forma 6'!$M$42</definedName>
    <definedName name="VAS075_F_Kitiirenginiai543NuotekuDumblo">'Forma 6'!$M$42</definedName>
    <definedName name="VAS075_F_Kitiirenginiai54IsViso" localSheetId="5">'Forma 6'!$J$42</definedName>
    <definedName name="VAS075_F_Kitiirenginiai54IsViso">'Forma 6'!$J$42</definedName>
    <definedName name="VAS075_F_Kitiirenginiai55PavirsiniuNuoteku" localSheetId="5">'Forma 6'!$N$42</definedName>
    <definedName name="VAS075_F_Kitiirenginiai55PavirsiniuNuoteku">'Forma 6'!$N$42</definedName>
    <definedName name="VAS075_F_Kitiirenginiai56KitosReguliuojamosios" localSheetId="5">'Forma 6'!$O$42</definedName>
    <definedName name="VAS075_F_Kitiirenginiai56KitosReguliuojamosios">'Forma 6'!$O$42</definedName>
    <definedName name="VAS075_F_Kitiirenginiai57KitosVeiklos" localSheetId="5">'Forma 6'!$P$42</definedName>
    <definedName name="VAS075_F_Kitiirenginiai57KitosVeiklos">'Forma 6'!$P$42</definedName>
    <definedName name="VAS075_F_Kitiirenginiai61IS" localSheetId="5">'Forma 6'!$D$46</definedName>
    <definedName name="VAS075_F_Kitiirenginiai61IS">'Forma 6'!$D$46</definedName>
    <definedName name="VAS075_F_Kitiirenginiai62ApskaitosVeikla" localSheetId="5">'Forma 6'!$E$46</definedName>
    <definedName name="VAS075_F_Kitiirenginiai62ApskaitosVeikla">'Forma 6'!$E$46</definedName>
    <definedName name="VAS075_F_Kitiirenginiai631GeriamojoVandens" localSheetId="5">'Forma 6'!$G$46</definedName>
    <definedName name="VAS075_F_Kitiirenginiai631GeriamojoVandens">'Forma 6'!$G$46</definedName>
    <definedName name="VAS075_F_Kitiirenginiai632GeriamojoVandens" localSheetId="5">'Forma 6'!$H$46</definedName>
    <definedName name="VAS075_F_Kitiirenginiai632GeriamojoVandens">'Forma 6'!$H$46</definedName>
    <definedName name="VAS075_F_Kitiirenginiai633GeriamojoVandens" localSheetId="5">'Forma 6'!$I$46</definedName>
    <definedName name="VAS075_F_Kitiirenginiai633GeriamojoVandens">'Forma 6'!$I$46</definedName>
    <definedName name="VAS075_F_Kitiirenginiai63IsViso" localSheetId="5">'Forma 6'!$F$46</definedName>
    <definedName name="VAS075_F_Kitiirenginiai63IsViso">'Forma 6'!$F$46</definedName>
    <definedName name="VAS075_F_Kitiirenginiai641NuotekuSurinkimas" localSheetId="5">'Forma 6'!$K$46</definedName>
    <definedName name="VAS075_F_Kitiirenginiai641NuotekuSurinkimas">'Forma 6'!$K$46</definedName>
    <definedName name="VAS075_F_Kitiirenginiai642NuotekuValymas" localSheetId="5">'Forma 6'!$L$46</definedName>
    <definedName name="VAS075_F_Kitiirenginiai642NuotekuValymas">'Forma 6'!$L$46</definedName>
    <definedName name="VAS075_F_Kitiirenginiai643NuotekuDumblo" localSheetId="5">'Forma 6'!$M$46</definedName>
    <definedName name="VAS075_F_Kitiirenginiai643NuotekuDumblo">'Forma 6'!$M$46</definedName>
    <definedName name="VAS075_F_Kitiirenginiai64IsViso" localSheetId="5">'Forma 6'!$J$46</definedName>
    <definedName name="VAS075_F_Kitiirenginiai64IsViso">'Forma 6'!$J$46</definedName>
    <definedName name="VAS075_F_Kitiirenginiai65PavirsiniuNuoteku" localSheetId="5">'Forma 6'!$N$46</definedName>
    <definedName name="VAS075_F_Kitiirenginiai65PavirsiniuNuoteku">'Forma 6'!$N$46</definedName>
    <definedName name="VAS075_F_Kitiirenginiai66KitosReguliuojamosios" localSheetId="5">'Forma 6'!$O$46</definedName>
    <definedName name="VAS075_F_Kitiirenginiai66KitosReguliuojamosios">'Forma 6'!$O$46</definedName>
    <definedName name="VAS075_F_Kitiirenginiai67KitosVeiklos" localSheetId="5">'Forma 6'!$P$46</definedName>
    <definedName name="VAS075_F_Kitiirenginiai67KitosVeiklos">'Forma 6'!$P$46</definedName>
    <definedName name="VAS075_F_Kitiirenginiai71IS" localSheetId="5">'Forma 6'!$D$65</definedName>
    <definedName name="VAS075_F_Kitiirenginiai71IS">'Forma 6'!$D$65</definedName>
    <definedName name="VAS075_F_Kitiirenginiai72ApskaitosVeikla" localSheetId="5">'Forma 6'!$E$65</definedName>
    <definedName name="VAS075_F_Kitiirenginiai72ApskaitosVeikla">'Forma 6'!$E$65</definedName>
    <definedName name="VAS075_F_Kitiirenginiai731GeriamojoVandens" localSheetId="5">'Forma 6'!$G$65</definedName>
    <definedName name="VAS075_F_Kitiirenginiai731GeriamojoVandens">'Forma 6'!$G$65</definedName>
    <definedName name="VAS075_F_Kitiirenginiai732GeriamojoVandens" localSheetId="5">'Forma 6'!$H$65</definedName>
    <definedName name="VAS075_F_Kitiirenginiai732GeriamojoVandens">'Forma 6'!$H$65</definedName>
    <definedName name="VAS075_F_Kitiirenginiai733GeriamojoVandens" localSheetId="5">'Forma 6'!$I$65</definedName>
    <definedName name="VAS075_F_Kitiirenginiai733GeriamojoVandens">'Forma 6'!$I$65</definedName>
    <definedName name="VAS075_F_Kitiirenginiai73IsViso" localSheetId="5">'Forma 6'!$F$65</definedName>
    <definedName name="VAS075_F_Kitiirenginiai73IsViso">'Forma 6'!$F$65</definedName>
    <definedName name="VAS075_F_Kitiirenginiai741NuotekuSurinkimas" localSheetId="5">'Forma 6'!$K$65</definedName>
    <definedName name="VAS075_F_Kitiirenginiai741NuotekuSurinkimas">'Forma 6'!$K$65</definedName>
    <definedName name="VAS075_F_Kitiirenginiai742NuotekuValymas" localSheetId="5">'Forma 6'!$L$65</definedName>
    <definedName name="VAS075_F_Kitiirenginiai742NuotekuValymas">'Forma 6'!$L$65</definedName>
    <definedName name="VAS075_F_Kitiirenginiai743NuotekuDumblo" localSheetId="5">'Forma 6'!$M$65</definedName>
    <definedName name="VAS075_F_Kitiirenginiai743NuotekuDumblo">'Forma 6'!$M$65</definedName>
    <definedName name="VAS075_F_Kitiirenginiai74IsViso" localSheetId="5">'Forma 6'!$J$65</definedName>
    <definedName name="VAS075_F_Kitiirenginiai74IsViso">'Forma 6'!$J$65</definedName>
    <definedName name="VAS075_F_Kitiirenginiai75PavirsiniuNuoteku" localSheetId="5">'Forma 6'!$N$65</definedName>
    <definedName name="VAS075_F_Kitiirenginiai75PavirsiniuNuoteku">'Forma 6'!$N$65</definedName>
    <definedName name="VAS075_F_Kitiirenginiai76KitosReguliuojamosios" localSheetId="5">'Forma 6'!$O$65</definedName>
    <definedName name="VAS075_F_Kitiirenginiai76KitosReguliuojamosios">'Forma 6'!$O$65</definedName>
    <definedName name="VAS075_F_Kitiirenginiai77KitosVeiklos" localSheetId="5">'Forma 6'!$P$65</definedName>
    <definedName name="VAS075_F_Kitiirenginiai77KitosVeiklos">'Forma 6'!$P$65</definedName>
    <definedName name="VAS075_F_Kitiirenginiai81IS" localSheetId="5">'Forma 6'!$D$69</definedName>
    <definedName name="VAS075_F_Kitiirenginiai81IS">'Forma 6'!$D$69</definedName>
    <definedName name="VAS075_F_Kitiirenginiai82ApskaitosVeikla" localSheetId="5">'Forma 6'!$E$69</definedName>
    <definedName name="VAS075_F_Kitiirenginiai82ApskaitosVeikla">'Forma 6'!$E$69</definedName>
    <definedName name="VAS075_F_Kitiirenginiai831GeriamojoVandens" localSheetId="5">'Forma 6'!$G$69</definedName>
    <definedName name="VAS075_F_Kitiirenginiai831GeriamojoVandens">'Forma 6'!$G$69</definedName>
    <definedName name="VAS075_F_Kitiirenginiai832GeriamojoVandens" localSheetId="5">'Forma 6'!$H$69</definedName>
    <definedName name="VAS075_F_Kitiirenginiai832GeriamojoVandens">'Forma 6'!$H$69</definedName>
    <definedName name="VAS075_F_Kitiirenginiai833GeriamojoVandens" localSheetId="5">'Forma 6'!$I$69</definedName>
    <definedName name="VAS075_F_Kitiirenginiai833GeriamojoVandens">'Forma 6'!$I$69</definedName>
    <definedName name="VAS075_F_Kitiirenginiai83IsViso" localSheetId="5">'Forma 6'!$F$69</definedName>
    <definedName name="VAS075_F_Kitiirenginiai83IsViso">'Forma 6'!$F$69</definedName>
    <definedName name="VAS075_F_Kitiirenginiai841NuotekuSurinkimas" localSheetId="5">'Forma 6'!$K$69</definedName>
    <definedName name="VAS075_F_Kitiirenginiai841NuotekuSurinkimas">'Forma 6'!$K$69</definedName>
    <definedName name="VAS075_F_Kitiirenginiai842NuotekuValymas" localSheetId="5">'Forma 6'!$L$69</definedName>
    <definedName name="VAS075_F_Kitiirenginiai842NuotekuValymas">'Forma 6'!$L$69</definedName>
    <definedName name="VAS075_F_Kitiirenginiai843NuotekuDumblo" localSheetId="5">'Forma 6'!$M$69</definedName>
    <definedName name="VAS075_F_Kitiirenginiai843NuotekuDumblo">'Forma 6'!$M$69</definedName>
    <definedName name="VAS075_F_Kitiirenginiai84IsViso" localSheetId="5">'Forma 6'!$J$69</definedName>
    <definedName name="VAS075_F_Kitiirenginiai84IsViso">'Forma 6'!$J$69</definedName>
    <definedName name="VAS075_F_Kitiirenginiai85PavirsiniuNuoteku" localSheetId="5">'Forma 6'!$N$69</definedName>
    <definedName name="VAS075_F_Kitiirenginiai85PavirsiniuNuoteku">'Forma 6'!$N$69</definedName>
    <definedName name="VAS075_F_Kitiirenginiai86KitosReguliuojamosios" localSheetId="5">'Forma 6'!$O$69</definedName>
    <definedName name="VAS075_F_Kitiirenginiai86KitosReguliuojamosios">'Forma 6'!$O$69</definedName>
    <definedName name="VAS075_F_Kitiirenginiai87KitosVeiklos" localSheetId="5">'Forma 6'!$P$69</definedName>
    <definedName name="VAS075_F_Kitiirenginiai87KitosVeiklos">'Forma 6'!$P$69</definedName>
    <definedName name="VAS075_F_Kitiirenginiai91IS" localSheetId="5">'Forma 6'!$D$105</definedName>
    <definedName name="VAS075_F_Kitiirenginiai91IS">'Forma 6'!$D$105</definedName>
    <definedName name="VAS075_F_Kitiirenginiai92ApskaitosVeikla" localSheetId="5">'Forma 6'!$E$105</definedName>
    <definedName name="VAS075_F_Kitiirenginiai92ApskaitosVeikla">'Forma 6'!$E$105</definedName>
    <definedName name="VAS075_F_Kitiirenginiai931GeriamojoVandens" localSheetId="5">'Forma 6'!$G$105</definedName>
    <definedName name="VAS075_F_Kitiirenginiai931GeriamojoVandens">'Forma 6'!$G$105</definedName>
    <definedName name="VAS075_F_Kitiirenginiai932GeriamojoVandens" localSheetId="5">'Forma 6'!$H$105</definedName>
    <definedName name="VAS075_F_Kitiirenginiai932GeriamojoVandens">'Forma 6'!$H$105</definedName>
    <definedName name="VAS075_F_Kitiirenginiai933GeriamojoVandens" localSheetId="5">'Forma 6'!$I$105</definedName>
    <definedName name="VAS075_F_Kitiirenginiai933GeriamojoVandens">'Forma 6'!$I$105</definedName>
    <definedName name="VAS075_F_Kitiirenginiai93IsViso" localSheetId="5">'Forma 6'!$F$105</definedName>
    <definedName name="VAS075_F_Kitiirenginiai93IsViso">'Forma 6'!$F$105</definedName>
    <definedName name="VAS075_F_Kitiirenginiai941NuotekuSurinkimas" localSheetId="5">'Forma 6'!$K$105</definedName>
    <definedName name="VAS075_F_Kitiirenginiai941NuotekuSurinkimas">'Forma 6'!$K$105</definedName>
    <definedName name="VAS075_F_Kitiirenginiai942NuotekuValymas" localSheetId="5">'Forma 6'!$L$105</definedName>
    <definedName name="VAS075_F_Kitiirenginiai942NuotekuValymas">'Forma 6'!$L$105</definedName>
    <definedName name="VAS075_F_Kitiirenginiai943NuotekuDumblo" localSheetId="5">'Forma 6'!$M$105</definedName>
    <definedName name="VAS075_F_Kitiirenginiai943NuotekuDumblo">'Forma 6'!$M$105</definedName>
    <definedName name="VAS075_F_Kitiirenginiai94IsViso" localSheetId="5">'Forma 6'!$J$105</definedName>
    <definedName name="VAS075_F_Kitiirenginiai94IsViso">'Forma 6'!$J$105</definedName>
    <definedName name="VAS075_F_Kitiirenginiai95PavirsiniuNuoteku" localSheetId="5">'Forma 6'!$N$105</definedName>
    <definedName name="VAS075_F_Kitiirenginiai95PavirsiniuNuoteku">'Forma 6'!$N$105</definedName>
    <definedName name="VAS075_F_Kitiirenginiai96KitosReguliuojamosios" localSheetId="5">'Forma 6'!$O$105</definedName>
    <definedName name="VAS075_F_Kitiirenginiai96KitosReguliuojamosios">'Forma 6'!$O$105</definedName>
    <definedName name="VAS075_F_Kitiirenginiai97KitosVeiklos" localSheetId="5">'Forma 6'!$P$105</definedName>
    <definedName name="VAS075_F_Kitiirenginiai97KitosVeiklos">'Forma 6'!$P$105</definedName>
    <definedName name="VAS075_F_Kitostransport21IS" localSheetId="5">'Forma 6'!$D$28</definedName>
    <definedName name="VAS075_F_Kitostransport21IS">'Forma 6'!$D$28</definedName>
    <definedName name="VAS075_F_Kitostransport22ApskaitosVeikla" localSheetId="5">'Forma 6'!$E$28</definedName>
    <definedName name="VAS075_F_Kitostransport22ApskaitosVeikla">'Forma 6'!$E$28</definedName>
    <definedName name="VAS075_F_Kitostransport231GeriamojoVandens" localSheetId="5">'Forma 6'!$G$28</definedName>
    <definedName name="VAS075_F_Kitostransport231GeriamojoVandens">'Forma 6'!$G$28</definedName>
    <definedName name="VAS075_F_Kitostransport232GeriamojoVandens" localSheetId="5">'Forma 6'!$H$28</definedName>
    <definedName name="VAS075_F_Kitostransport232GeriamojoVandens">'Forma 6'!$H$28</definedName>
    <definedName name="VAS075_F_Kitostransport233GeriamojoVandens" localSheetId="5">'Forma 6'!$I$28</definedName>
    <definedName name="VAS075_F_Kitostransport233GeriamojoVandens">'Forma 6'!$I$28</definedName>
    <definedName name="VAS075_F_Kitostransport23IsViso" localSheetId="5">'Forma 6'!$F$28</definedName>
    <definedName name="VAS075_F_Kitostransport23IsViso">'Forma 6'!$F$28</definedName>
    <definedName name="VAS075_F_Kitostransport241NuotekuSurinkimas" localSheetId="5">'Forma 6'!$K$28</definedName>
    <definedName name="VAS075_F_Kitostransport241NuotekuSurinkimas">'Forma 6'!$K$28</definedName>
    <definedName name="VAS075_F_Kitostransport242NuotekuValymas" localSheetId="5">'Forma 6'!$L$28</definedName>
    <definedName name="VAS075_F_Kitostransport242NuotekuValymas">'Forma 6'!$L$28</definedName>
    <definedName name="VAS075_F_Kitostransport243NuotekuDumblo" localSheetId="5">'Forma 6'!$M$28</definedName>
    <definedName name="VAS075_F_Kitostransport243NuotekuDumblo">'Forma 6'!$M$28</definedName>
    <definedName name="VAS075_F_Kitostransport24IsViso" localSheetId="5">'Forma 6'!$J$28</definedName>
    <definedName name="VAS075_F_Kitostransport24IsViso">'Forma 6'!$J$28</definedName>
    <definedName name="VAS075_F_Kitostransport25PavirsiniuNuoteku" localSheetId="5">'Forma 6'!$N$28</definedName>
    <definedName name="VAS075_F_Kitostransport25PavirsiniuNuoteku">'Forma 6'!$N$28</definedName>
    <definedName name="VAS075_F_Kitostransport26KitosReguliuojamosios" localSheetId="5">'Forma 6'!$O$28</definedName>
    <definedName name="VAS075_F_Kitostransport26KitosReguliuojamosios">'Forma 6'!$O$28</definedName>
    <definedName name="VAS075_F_Kitostransport27KitosVeiklos" localSheetId="5">'Forma 6'!$P$28</definedName>
    <definedName name="VAS075_F_Kitostransport27KitosVeiklos">'Forma 6'!$P$28</definedName>
    <definedName name="VAS075_F_Kitostransport31IS" localSheetId="5">'Forma 6'!$D$51</definedName>
    <definedName name="VAS075_F_Kitostransport31IS">'Forma 6'!$D$51</definedName>
    <definedName name="VAS075_F_Kitostransport32ApskaitosVeikla" localSheetId="5">'Forma 6'!$E$51</definedName>
    <definedName name="VAS075_F_Kitostransport32ApskaitosVeikla">'Forma 6'!$E$51</definedName>
    <definedName name="VAS075_F_Kitostransport331GeriamojoVandens" localSheetId="5">'Forma 6'!$G$51</definedName>
    <definedName name="VAS075_F_Kitostransport331GeriamojoVandens">'Forma 6'!$G$51</definedName>
    <definedName name="VAS075_F_Kitostransport332GeriamojoVandens" localSheetId="5">'Forma 6'!$H$51</definedName>
    <definedName name="VAS075_F_Kitostransport332GeriamojoVandens">'Forma 6'!$H$51</definedName>
    <definedName name="VAS075_F_Kitostransport333GeriamojoVandens" localSheetId="5">'Forma 6'!$I$51</definedName>
    <definedName name="VAS075_F_Kitostransport333GeriamojoVandens">'Forma 6'!$I$51</definedName>
    <definedName name="VAS075_F_Kitostransport33IsViso" localSheetId="5">'Forma 6'!$F$51</definedName>
    <definedName name="VAS075_F_Kitostransport33IsViso">'Forma 6'!$F$51</definedName>
    <definedName name="VAS075_F_Kitostransport341NuotekuSurinkimas" localSheetId="5">'Forma 6'!$K$51</definedName>
    <definedName name="VAS075_F_Kitostransport341NuotekuSurinkimas">'Forma 6'!$K$51</definedName>
    <definedName name="VAS075_F_Kitostransport342NuotekuValymas" localSheetId="5">'Forma 6'!$L$51</definedName>
    <definedName name="VAS075_F_Kitostransport342NuotekuValymas">'Forma 6'!$L$51</definedName>
    <definedName name="VAS075_F_Kitostransport343NuotekuDumblo" localSheetId="5">'Forma 6'!$M$51</definedName>
    <definedName name="VAS075_F_Kitostransport343NuotekuDumblo">'Forma 6'!$M$51</definedName>
    <definedName name="VAS075_F_Kitostransport34IsViso" localSheetId="5">'Forma 6'!$J$51</definedName>
    <definedName name="VAS075_F_Kitostransport34IsViso">'Forma 6'!$J$51</definedName>
    <definedName name="VAS075_F_Kitostransport35PavirsiniuNuoteku" localSheetId="5">'Forma 6'!$N$51</definedName>
    <definedName name="VAS075_F_Kitostransport35PavirsiniuNuoteku">'Forma 6'!$N$51</definedName>
    <definedName name="VAS075_F_Kitostransport36KitosReguliuojamosios" localSheetId="5">'Forma 6'!$O$51</definedName>
    <definedName name="VAS075_F_Kitostransport36KitosReguliuojamosios">'Forma 6'!$O$51</definedName>
    <definedName name="VAS075_F_Kitostransport37KitosVeiklos" localSheetId="5">'Forma 6'!$P$51</definedName>
    <definedName name="VAS075_F_Kitostransport37KitosVeiklos">'Forma 6'!$P$51</definedName>
    <definedName name="VAS075_F_Kitostransport41IS" localSheetId="5">'Forma 6'!$D$74</definedName>
    <definedName name="VAS075_F_Kitostransport41IS">'Forma 6'!$D$74</definedName>
    <definedName name="VAS075_F_Kitostransport42ApskaitosVeikla" localSheetId="5">'Forma 6'!$E$74</definedName>
    <definedName name="VAS075_F_Kitostransport42ApskaitosVeikla">'Forma 6'!$E$74</definedName>
    <definedName name="VAS075_F_Kitostransport431GeriamojoVandens" localSheetId="5">'Forma 6'!$G$74</definedName>
    <definedName name="VAS075_F_Kitostransport431GeriamojoVandens">'Forma 6'!$G$74</definedName>
    <definedName name="VAS075_F_Kitostransport432GeriamojoVandens" localSheetId="5">'Forma 6'!$H$74</definedName>
    <definedName name="VAS075_F_Kitostransport432GeriamojoVandens">'Forma 6'!$H$74</definedName>
    <definedName name="VAS075_F_Kitostransport433GeriamojoVandens" localSheetId="5">'Forma 6'!$I$74</definedName>
    <definedName name="VAS075_F_Kitostransport433GeriamojoVandens">'Forma 6'!$I$74</definedName>
    <definedName name="VAS075_F_Kitostransport43IsViso" localSheetId="5">'Forma 6'!$F$74</definedName>
    <definedName name="VAS075_F_Kitostransport43IsViso">'Forma 6'!$F$74</definedName>
    <definedName name="VAS075_F_Kitostransport441NuotekuSurinkimas" localSheetId="5">'Forma 6'!$K$74</definedName>
    <definedName name="VAS075_F_Kitostransport441NuotekuSurinkimas">'Forma 6'!$K$74</definedName>
    <definedName name="VAS075_F_Kitostransport442NuotekuValymas" localSheetId="5">'Forma 6'!$L$74</definedName>
    <definedName name="VAS075_F_Kitostransport442NuotekuValymas">'Forma 6'!$L$74</definedName>
    <definedName name="VAS075_F_Kitostransport443NuotekuDumblo" localSheetId="5">'Forma 6'!$M$74</definedName>
    <definedName name="VAS075_F_Kitostransport443NuotekuDumblo">'Forma 6'!$M$74</definedName>
    <definedName name="VAS075_F_Kitostransport44IsViso" localSheetId="5">'Forma 6'!$J$74</definedName>
    <definedName name="VAS075_F_Kitostransport44IsViso">'Forma 6'!$J$74</definedName>
    <definedName name="VAS075_F_Kitostransport45PavirsiniuNuoteku" localSheetId="5">'Forma 6'!$N$74</definedName>
    <definedName name="VAS075_F_Kitostransport45PavirsiniuNuoteku">'Forma 6'!$N$74</definedName>
    <definedName name="VAS075_F_Kitostransport46KitosReguliuojamosios" localSheetId="5">'Forma 6'!$O$74</definedName>
    <definedName name="VAS075_F_Kitostransport46KitosReguliuojamosios">'Forma 6'!$O$74</definedName>
    <definedName name="VAS075_F_Kitostransport47KitosVeiklos" localSheetId="5">'Forma 6'!$P$74</definedName>
    <definedName name="VAS075_F_Kitostransport47KitosVeiklos">'Forma 6'!$P$74</definedName>
    <definedName name="VAS075_F_Kitostransport51IS" localSheetId="5">'Forma 6'!$D$113</definedName>
    <definedName name="VAS075_F_Kitostransport51IS">'Forma 6'!$D$113</definedName>
    <definedName name="VAS075_F_Kitostransport52ApskaitosVeikla" localSheetId="5">'Forma 6'!$E$113</definedName>
    <definedName name="VAS075_F_Kitostransport52ApskaitosVeikla">'Forma 6'!$E$113</definedName>
    <definedName name="VAS075_F_Kitostransport531GeriamojoVandens" localSheetId="5">'Forma 6'!$G$113</definedName>
    <definedName name="VAS075_F_Kitostransport531GeriamojoVandens">'Forma 6'!$G$113</definedName>
    <definedName name="VAS075_F_Kitostransport532GeriamojoVandens" localSheetId="5">'Forma 6'!$H$113</definedName>
    <definedName name="VAS075_F_Kitostransport532GeriamojoVandens">'Forma 6'!$H$113</definedName>
    <definedName name="VAS075_F_Kitostransport533GeriamojoVandens" localSheetId="5">'Forma 6'!$I$113</definedName>
    <definedName name="VAS075_F_Kitostransport533GeriamojoVandens">'Forma 6'!$I$113</definedName>
    <definedName name="VAS075_F_Kitostransport53IsViso" localSheetId="5">'Forma 6'!$F$113</definedName>
    <definedName name="VAS075_F_Kitostransport53IsViso">'Forma 6'!$F$113</definedName>
    <definedName name="VAS075_F_Kitostransport541NuotekuSurinkimas" localSheetId="5">'Forma 6'!$K$113</definedName>
    <definedName name="VAS075_F_Kitostransport541NuotekuSurinkimas">'Forma 6'!$K$113</definedName>
    <definedName name="VAS075_F_Kitostransport542NuotekuValymas" localSheetId="5">'Forma 6'!$L$113</definedName>
    <definedName name="VAS075_F_Kitostransport542NuotekuValymas">'Forma 6'!$L$113</definedName>
    <definedName name="VAS075_F_Kitostransport543NuotekuDumblo" localSheetId="5">'Forma 6'!$M$113</definedName>
    <definedName name="VAS075_F_Kitostransport543NuotekuDumblo">'Forma 6'!$M$113</definedName>
    <definedName name="VAS075_F_Kitostransport54IsViso" localSheetId="5">'Forma 6'!$J$113</definedName>
    <definedName name="VAS075_F_Kitostransport54IsViso">'Forma 6'!$J$113</definedName>
    <definedName name="VAS075_F_Kitostransport55PavirsiniuNuoteku" localSheetId="5">'Forma 6'!$N$113</definedName>
    <definedName name="VAS075_F_Kitostransport55PavirsiniuNuoteku">'Forma 6'!$N$113</definedName>
    <definedName name="VAS075_F_Kitostransport56KitosReguliuojamosios" localSheetId="5">'Forma 6'!$O$113</definedName>
    <definedName name="VAS075_F_Kitostransport56KitosReguliuojamosios">'Forma 6'!$O$113</definedName>
    <definedName name="VAS075_F_Kitostransport57KitosVeiklos" localSheetId="5">'Forma 6'!$P$113</definedName>
    <definedName name="VAS075_F_Kitostransport57KitosVeiklos">'Forma 6'!$P$113</definedName>
    <definedName name="VAS075_F_Lengviejiautom21IS" localSheetId="5">'Forma 6'!$D$27</definedName>
    <definedName name="VAS075_F_Lengviejiautom21IS">'Forma 6'!$D$27</definedName>
    <definedName name="VAS075_F_Lengviejiautom22ApskaitosVeikla" localSheetId="5">'Forma 6'!$E$27</definedName>
    <definedName name="VAS075_F_Lengviejiautom22ApskaitosVeikla">'Forma 6'!$E$27</definedName>
    <definedName name="VAS075_F_Lengviejiautom231GeriamojoVandens" localSheetId="5">'Forma 6'!$G$27</definedName>
    <definedName name="VAS075_F_Lengviejiautom231GeriamojoVandens">'Forma 6'!$G$27</definedName>
    <definedName name="VAS075_F_Lengviejiautom232GeriamojoVandens" localSheetId="5">'Forma 6'!$H$27</definedName>
    <definedName name="VAS075_F_Lengviejiautom232GeriamojoVandens">'Forma 6'!$H$27</definedName>
    <definedName name="VAS075_F_Lengviejiautom233GeriamojoVandens" localSheetId="5">'Forma 6'!$I$27</definedName>
    <definedName name="VAS075_F_Lengviejiautom233GeriamojoVandens">'Forma 6'!$I$27</definedName>
    <definedName name="VAS075_F_Lengviejiautom23IsViso" localSheetId="5">'Forma 6'!$F$27</definedName>
    <definedName name="VAS075_F_Lengviejiautom23IsViso">'Forma 6'!$F$27</definedName>
    <definedName name="VAS075_F_Lengviejiautom241NuotekuSurinkimas" localSheetId="5">'Forma 6'!$K$27</definedName>
    <definedName name="VAS075_F_Lengviejiautom241NuotekuSurinkimas">'Forma 6'!$K$27</definedName>
    <definedName name="VAS075_F_Lengviejiautom242NuotekuValymas" localSheetId="5">'Forma 6'!$L$27</definedName>
    <definedName name="VAS075_F_Lengviejiautom242NuotekuValymas">'Forma 6'!$L$27</definedName>
    <definedName name="VAS075_F_Lengviejiautom243NuotekuDumblo" localSheetId="5">'Forma 6'!$M$27</definedName>
    <definedName name="VAS075_F_Lengviejiautom243NuotekuDumblo">'Forma 6'!$M$27</definedName>
    <definedName name="VAS075_F_Lengviejiautom24IsViso" localSheetId="5">'Forma 6'!$J$27</definedName>
    <definedName name="VAS075_F_Lengviejiautom24IsViso">'Forma 6'!$J$27</definedName>
    <definedName name="VAS075_F_Lengviejiautom25PavirsiniuNuoteku" localSheetId="5">'Forma 6'!$N$27</definedName>
    <definedName name="VAS075_F_Lengviejiautom25PavirsiniuNuoteku">'Forma 6'!$N$27</definedName>
    <definedName name="VAS075_F_Lengviejiautom26KitosReguliuojamosios" localSheetId="5">'Forma 6'!$O$27</definedName>
    <definedName name="VAS075_F_Lengviejiautom26KitosReguliuojamosios">'Forma 6'!$O$27</definedName>
    <definedName name="VAS075_F_Lengviejiautom27KitosVeiklos" localSheetId="5">'Forma 6'!$P$27</definedName>
    <definedName name="VAS075_F_Lengviejiautom27KitosVeiklos">'Forma 6'!$P$27</definedName>
    <definedName name="VAS075_F_Lengviejiautom31IS" localSheetId="5">'Forma 6'!$D$50</definedName>
    <definedName name="VAS075_F_Lengviejiautom31IS">'Forma 6'!$D$50</definedName>
    <definedName name="VAS075_F_Lengviejiautom32ApskaitosVeikla" localSheetId="5">'Forma 6'!$E$50</definedName>
    <definedName name="VAS075_F_Lengviejiautom32ApskaitosVeikla">'Forma 6'!$E$50</definedName>
    <definedName name="VAS075_F_Lengviejiautom331GeriamojoVandens" localSheetId="5">'Forma 6'!$G$50</definedName>
    <definedName name="VAS075_F_Lengviejiautom331GeriamojoVandens">'Forma 6'!$G$50</definedName>
    <definedName name="VAS075_F_Lengviejiautom332GeriamojoVandens" localSheetId="5">'Forma 6'!$H$50</definedName>
    <definedName name="VAS075_F_Lengviejiautom332GeriamojoVandens">'Forma 6'!$H$50</definedName>
    <definedName name="VAS075_F_Lengviejiautom333GeriamojoVandens" localSheetId="5">'Forma 6'!$I$50</definedName>
    <definedName name="VAS075_F_Lengviejiautom333GeriamojoVandens">'Forma 6'!$I$50</definedName>
    <definedName name="VAS075_F_Lengviejiautom33IsViso" localSheetId="5">'Forma 6'!$F$50</definedName>
    <definedName name="VAS075_F_Lengviejiautom33IsViso">'Forma 6'!$F$50</definedName>
    <definedName name="VAS075_F_Lengviejiautom341NuotekuSurinkimas" localSheetId="5">'Forma 6'!$K$50</definedName>
    <definedName name="VAS075_F_Lengviejiautom341NuotekuSurinkimas">'Forma 6'!$K$50</definedName>
    <definedName name="VAS075_F_Lengviejiautom342NuotekuValymas" localSheetId="5">'Forma 6'!$L$50</definedName>
    <definedName name="VAS075_F_Lengviejiautom342NuotekuValymas">'Forma 6'!$L$50</definedName>
    <definedName name="VAS075_F_Lengviejiautom343NuotekuDumblo" localSheetId="5">'Forma 6'!$M$50</definedName>
    <definedName name="VAS075_F_Lengviejiautom343NuotekuDumblo">'Forma 6'!$M$50</definedName>
    <definedName name="VAS075_F_Lengviejiautom34IsViso" localSheetId="5">'Forma 6'!$J$50</definedName>
    <definedName name="VAS075_F_Lengviejiautom34IsViso">'Forma 6'!$J$50</definedName>
    <definedName name="VAS075_F_Lengviejiautom35PavirsiniuNuoteku" localSheetId="5">'Forma 6'!$N$50</definedName>
    <definedName name="VAS075_F_Lengviejiautom35PavirsiniuNuoteku">'Forma 6'!$N$50</definedName>
    <definedName name="VAS075_F_Lengviejiautom36KitosReguliuojamosios" localSheetId="5">'Forma 6'!$O$50</definedName>
    <definedName name="VAS075_F_Lengviejiautom36KitosReguliuojamosios">'Forma 6'!$O$50</definedName>
    <definedName name="VAS075_F_Lengviejiautom37KitosVeiklos" localSheetId="5">'Forma 6'!$P$50</definedName>
    <definedName name="VAS075_F_Lengviejiautom37KitosVeiklos">'Forma 6'!$P$50</definedName>
    <definedName name="VAS075_F_Lengviejiautom41IS" localSheetId="5">'Forma 6'!$D$73</definedName>
    <definedName name="VAS075_F_Lengviejiautom41IS">'Forma 6'!$D$73</definedName>
    <definedName name="VAS075_F_Lengviejiautom42ApskaitosVeikla" localSheetId="5">'Forma 6'!$E$73</definedName>
    <definedName name="VAS075_F_Lengviejiautom42ApskaitosVeikla">'Forma 6'!$E$73</definedName>
    <definedName name="VAS075_F_Lengviejiautom431GeriamojoVandens" localSheetId="5">'Forma 6'!$G$73</definedName>
    <definedName name="VAS075_F_Lengviejiautom431GeriamojoVandens">'Forma 6'!$G$73</definedName>
    <definedName name="VAS075_F_Lengviejiautom432GeriamojoVandens" localSheetId="5">'Forma 6'!$H$73</definedName>
    <definedName name="VAS075_F_Lengviejiautom432GeriamojoVandens">'Forma 6'!$H$73</definedName>
    <definedName name="VAS075_F_Lengviejiautom433GeriamojoVandens" localSheetId="5">'Forma 6'!$I$73</definedName>
    <definedName name="VAS075_F_Lengviejiautom433GeriamojoVandens">'Forma 6'!$I$73</definedName>
    <definedName name="VAS075_F_Lengviejiautom43IsViso" localSheetId="5">'Forma 6'!$F$73</definedName>
    <definedName name="VAS075_F_Lengviejiautom43IsViso">'Forma 6'!$F$73</definedName>
    <definedName name="VAS075_F_Lengviejiautom441NuotekuSurinkimas" localSheetId="5">'Forma 6'!$K$73</definedName>
    <definedName name="VAS075_F_Lengviejiautom441NuotekuSurinkimas">'Forma 6'!$K$73</definedName>
    <definedName name="VAS075_F_Lengviejiautom442NuotekuValymas" localSheetId="5">'Forma 6'!$L$73</definedName>
    <definedName name="VAS075_F_Lengviejiautom442NuotekuValymas">'Forma 6'!$L$73</definedName>
    <definedName name="VAS075_F_Lengviejiautom443NuotekuDumblo" localSheetId="5">'Forma 6'!$M$73</definedName>
    <definedName name="VAS075_F_Lengviejiautom443NuotekuDumblo">'Forma 6'!$M$73</definedName>
    <definedName name="VAS075_F_Lengviejiautom44IsViso" localSheetId="5">'Forma 6'!$J$73</definedName>
    <definedName name="VAS075_F_Lengviejiautom44IsViso">'Forma 6'!$J$73</definedName>
    <definedName name="VAS075_F_Lengviejiautom45PavirsiniuNuoteku" localSheetId="5">'Forma 6'!$N$73</definedName>
    <definedName name="VAS075_F_Lengviejiautom45PavirsiniuNuoteku">'Forma 6'!$N$73</definedName>
    <definedName name="VAS075_F_Lengviejiautom46KitosReguliuojamosios" localSheetId="5">'Forma 6'!$O$73</definedName>
    <definedName name="VAS075_F_Lengviejiautom46KitosReguliuojamosios">'Forma 6'!$O$73</definedName>
    <definedName name="VAS075_F_Lengviejiautom47KitosVeiklos" localSheetId="5">'Forma 6'!$P$73</definedName>
    <definedName name="VAS075_F_Lengviejiautom47KitosVeiklos">'Forma 6'!$P$73</definedName>
    <definedName name="VAS075_F_Lengviejiautom51IS" localSheetId="5">'Forma 6'!$D$112</definedName>
    <definedName name="VAS075_F_Lengviejiautom51IS">'Forma 6'!$D$112</definedName>
    <definedName name="VAS075_F_Lengviejiautom52ApskaitosVeikla" localSheetId="5">'Forma 6'!$E$112</definedName>
    <definedName name="VAS075_F_Lengviejiautom52ApskaitosVeikla">'Forma 6'!$E$112</definedName>
    <definedName name="VAS075_F_Lengviejiautom531GeriamojoVandens" localSheetId="5">'Forma 6'!$G$112</definedName>
    <definedName name="VAS075_F_Lengviejiautom531GeriamojoVandens">'Forma 6'!$G$112</definedName>
    <definedName name="VAS075_F_Lengviejiautom532GeriamojoVandens" localSheetId="5">'Forma 6'!$H$112</definedName>
    <definedName name="VAS075_F_Lengviejiautom532GeriamojoVandens">'Forma 6'!$H$112</definedName>
    <definedName name="VAS075_F_Lengviejiautom533GeriamojoVandens" localSheetId="5">'Forma 6'!$I$112</definedName>
    <definedName name="VAS075_F_Lengviejiautom533GeriamojoVandens">'Forma 6'!$I$112</definedName>
    <definedName name="VAS075_F_Lengviejiautom53IsViso" localSheetId="5">'Forma 6'!$F$112</definedName>
    <definedName name="VAS075_F_Lengviejiautom53IsViso">'Forma 6'!$F$112</definedName>
    <definedName name="VAS075_F_Lengviejiautom541NuotekuSurinkimas" localSheetId="5">'Forma 6'!$K$112</definedName>
    <definedName name="VAS075_F_Lengviejiautom541NuotekuSurinkimas">'Forma 6'!$K$112</definedName>
    <definedName name="VAS075_F_Lengviejiautom542NuotekuValymas" localSheetId="5">'Forma 6'!$L$112</definedName>
    <definedName name="VAS075_F_Lengviejiautom542NuotekuValymas">'Forma 6'!$L$112</definedName>
    <definedName name="VAS075_F_Lengviejiautom543NuotekuDumblo" localSheetId="5">'Forma 6'!$M$112</definedName>
    <definedName name="VAS075_F_Lengviejiautom543NuotekuDumblo">'Forma 6'!$M$112</definedName>
    <definedName name="VAS075_F_Lengviejiautom54IsViso" localSheetId="5">'Forma 6'!$J$112</definedName>
    <definedName name="VAS075_F_Lengviejiautom54IsViso">'Forma 6'!$J$112</definedName>
    <definedName name="VAS075_F_Lengviejiautom55PavirsiniuNuoteku" localSheetId="5">'Forma 6'!$N$112</definedName>
    <definedName name="VAS075_F_Lengviejiautom55PavirsiniuNuoteku">'Forma 6'!$N$112</definedName>
    <definedName name="VAS075_F_Lengviejiautom56KitosReguliuojamosios" localSheetId="5">'Forma 6'!$O$112</definedName>
    <definedName name="VAS075_F_Lengviejiautom56KitosReguliuojamosios">'Forma 6'!$O$112</definedName>
    <definedName name="VAS075_F_Lengviejiautom57KitosVeiklos" localSheetId="5">'Forma 6'!$P$112</definedName>
    <definedName name="VAS075_F_Lengviejiautom57KitosVeiklos">'Forma 6'!$P$112</definedName>
    <definedName name="VAS075_F_Masinosiriranga21IS" localSheetId="5">'Forma 6'!$D$20</definedName>
    <definedName name="VAS075_F_Masinosiriranga21IS">'Forma 6'!$D$20</definedName>
    <definedName name="VAS075_F_Masinosiriranga22ApskaitosVeikla" localSheetId="5">'Forma 6'!$E$20</definedName>
    <definedName name="VAS075_F_Masinosiriranga22ApskaitosVeikla">'Forma 6'!$E$20</definedName>
    <definedName name="VAS075_F_Masinosiriranga231GeriamojoVandens" localSheetId="5">'Forma 6'!$G$20</definedName>
    <definedName name="VAS075_F_Masinosiriranga231GeriamojoVandens">'Forma 6'!$G$20</definedName>
    <definedName name="VAS075_F_Masinosiriranga232GeriamojoVandens" localSheetId="5">'Forma 6'!$H$20</definedName>
    <definedName name="VAS075_F_Masinosiriranga232GeriamojoVandens">'Forma 6'!$H$20</definedName>
    <definedName name="VAS075_F_Masinosiriranga233GeriamojoVandens" localSheetId="5">'Forma 6'!$I$20</definedName>
    <definedName name="VAS075_F_Masinosiriranga233GeriamojoVandens">'Forma 6'!$I$20</definedName>
    <definedName name="VAS075_F_Masinosiriranga23IsViso" localSheetId="5">'Forma 6'!$F$20</definedName>
    <definedName name="VAS075_F_Masinosiriranga23IsViso">'Forma 6'!$F$20</definedName>
    <definedName name="VAS075_F_Masinosiriranga241NuotekuSurinkimas" localSheetId="5">'Forma 6'!$K$20</definedName>
    <definedName name="VAS075_F_Masinosiriranga241NuotekuSurinkimas">'Forma 6'!$K$20</definedName>
    <definedName name="VAS075_F_Masinosiriranga242NuotekuValymas" localSheetId="5">'Forma 6'!$L$20</definedName>
    <definedName name="VAS075_F_Masinosiriranga242NuotekuValymas">'Forma 6'!$L$20</definedName>
    <definedName name="VAS075_F_Masinosiriranga243NuotekuDumblo" localSheetId="5">'Forma 6'!$M$20</definedName>
    <definedName name="VAS075_F_Masinosiriranga243NuotekuDumblo">'Forma 6'!$M$20</definedName>
    <definedName name="VAS075_F_Masinosiriranga24IsViso" localSheetId="5">'Forma 6'!$J$20</definedName>
    <definedName name="VAS075_F_Masinosiriranga24IsViso">'Forma 6'!$J$20</definedName>
    <definedName name="VAS075_F_Masinosiriranga25PavirsiniuNuoteku" localSheetId="5">'Forma 6'!$N$20</definedName>
    <definedName name="VAS075_F_Masinosiriranga25PavirsiniuNuoteku">'Forma 6'!$N$20</definedName>
    <definedName name="VAS075_F_Masinosiriranga26KitosReguliuojamosios" localSheetId="5">'Forma 6'!$O$20</definedName>
    <definedName name="VAS075_F_Masinosiriranga26KitosReguliuojamosios">'Forma 6'!$O$20</definedName>
    <definedName name="VAS075_F_Masinosiriranga27KitosVeiklos" localSheetId="5">'Forma 6'!$P$20</definedName>
    <definedName name="VAS075_F_Masinosiriranga27KitosVeiklos">'Forma 6'!$P$20</definedName>
    <definedName name="VAS075_F_Masinosiriranga31IS" localSheetId="5">'Forma 6'!$D$43</definedName>
    <definedName name="VAS075_F_Masinosiriranga31IS">'Forma 6'!$D$43</definedName>
    <definedName name="VAS075_F_Masinosiriranga32ApskaitosVeikla" localSheetId="5">'Forma 6'!$E$43</definedName>
    <definedName name="VAS075_F_Masinosiriranga32ApskaitosVeikla">'Forma 6'!$E$43</definedName>
    <definedName name="VAS075_F_Masinosiriranga331GeriamojoVandens" localSheetId="5">'Forma 6'!$G$43</definedName>
    <definedName name="VAS075_F_Masinosiriranga331GeriamojoVandens">'Forma 6'!$G$43</definedName>
    <definedName name="VAS075_F_Masinosiriranga332GeriamojoVandens" localSheetId="5">'Forma 6'!$H$43</definedName>
    <definedName name="VAS075_F_Masinosiriranga332GeriamojoVandens">'Forma 6'!$H$43</definedName>
    <definedName name="VAS075_F_Masinosiriranga333GeriamojoVandens" localSheetId="5">'Forma 6'!$I$43</definedName>
    <definedName name="VAS075_F_Masinosiriranga333GeriamojoVandens">'Forma 6'!$I$43</definedName>
    <definedName name="VAS075_F_Masinosiriranga33IsViso" localSheetId="5">'Forma 6'!$F$43</definedName>
    <definedName name="VAS075_F_Masinosiriranga33IsViso">'Forma 6'!$F$43</definedName>
    <definedName name="VAS075_F_Masinosiriranga341NuotekuSurinkimas" localSheetId="5">'Forma 6'!$K$43</definedName>
    <definedName name="VAS075_F_Masinosiriranga341NuotekuSurinkimas">'Forma 6'!$K$43</definedName>
    <definedName name="VAS075_F_Masinosiriranga342NuotekuValymas" localSheetId="5">'Forma 6'!$L$43</definedName>
    <definedName name="VAS075_F_Masinosiriranga342NuotekuValymas">'Forma 6'!$L$43</definedName>
    <definedName name="VAS075_F_Masinosiriranga343NuotekuDumblo" localSheetId="5">'Forma 6'!$M$43</definedName>
    <definedName name="VAS075_F_Masinosiriranga343NuotekuDumblo">'Forma 6'!$M$43</definedName>
    <definedName name="VAS075_F_Masinosiriranga34IsViso" localSheetId="5">'Forma 6'!$J$43</definedName>
    <definedName name="VAS075_F_Masinosiriranga34IsViso">'Forma 6'!$J$43</definedName>
    <definedName name="VAS075_F_Masinosiriranga35PavirsiniuNuoteku" localSheetId="5">'Forma 6'!$N$43</definedName>
    <definedName name="VAS075_F_Masinosiriranga35PavirsiniuNuoteku">'Forma 6'!$N$43</definedName>
    <definedName name="VAS075_F_Masinosiriranga36KitosReguliuojamosios" localSheetId="5">'Forma 6'!$O$43</definedName>
    <definedName name="VAS075_F_Masinosiriranga36KitosReguliuojamosios">'Forma 6'!$O$43</definedName>
    <definedName name="VAS075_F_Masinosiriranga37KitosVeiklos" localSheetId="5">'Forma 6'!$P$43</definedName>
    <definedName name="VAS075_F_Masinosiriranga37KitosVeiklos">'Forma 6'!$P$43</definedName>
    <definedName name="VAS075_F_Masinosiriranga41IS" localSheetId="5">'Forma 6'!$D$66</definedName>
    <definedName name="VAS075_F_Masinosiriranga41IS">'Forma 6'!$D$66</definedName>
    <definedName name="VAS075_F_Masinosiriranga42ApskaitosVeikla" localSheetId="5">'Forma 6'!$E$66</definedName>
    <definedName name="VAS075_F_Masinosiriranga42ApskaitosVeikla">'Forma 6'!$E$66</definedName>
    <definedName name="VAS075_F_Masinosiriranga431GeriamojoVandens" localSheetId="5">'Forma 6'!$G$66</definedName>
    <definedName name="VAS075_F_Masinosiriranga431GeriamojoVandens">'Forma 6'!$G$66</definedName>
    <definedName name="VAS075_F_Masinosiriranga432GeriamojoVandens" localSheetId="5">'Forma 6'!$H$66</definedName>
    <definedName name="VAS075_F_Masinosiriranga432GeriamojoVandens">'Forma 6'!$H$66</definedName>
    <definedName name="VAS075_F_Masinosiriranga433GeriamojoVandens" localSheetId="5">'Forma 6'!$I$66</definedName>
    <definedName name="VAS075_F_Masinosiriranga433GeriamojoVandens">'Forma 6'!$I$66</definedName>
    <definedName name="VAS075_F_Masinosiriranga43IsViso" localSheetId="5">'Forma 6'!$F$66</definedName>
    <definedName name="VAS075_F_Masinosiriranga43IsViso">'Forma 6'!$F$66</definedName>
    <definedName name="VAS075_F_Masinosiriranga441NuotekuSurinkimas" localSheetId="5">'Forma 6'!$K$66</definedName>
    <definedName name="VAS075_F_Masinosiriranga441NuotekuSurinkimas">'Forma 6'!$K$66</definedName>
    <definedName name="VAS075_F_Masinosiriranga442NuotekuValymas" localSheetId="5">'Forma 6'!$L$66</definedName>
    <definedName name="VAS075_F_Masinosiriranga442NuotekuValymas">'Forma 6'!$L$66</definedName>
    <definedName name="VAS075_F_Masinosiriranga443NuotekuDumblo" localSheetId="5">'Forma 6'!$M$66</definedName>
    <definedName name="VAS075_F_Masinosiriranga443NuotekuDumblo">'Forma 6'!$M$66</definedName>
    <definedName name="VAS075_F_Masinosiriranga44IsViso" localSheetId="5">'Forma 6'!$J$66</definedName>
    <definedName name="VAS075_F_Masinosiriranga44IsViso">'Forma 6'!$J$66</definedName>
    <definedName name="VAS075_F_Masinosiriranga45PavirsiniuNuoteku" localSheetId="5">'Forma 6'!$N$66</definedName>
    <definedName name="VAS075_F_Masinosiriranga45PavirsiniuNuoteku">'Forma 6'!$N$66</definedName>
    <definedName name="VAS075_F_Masinosiriranga46KitosReguliuojamosios" localSheetId="5">'Forma 6'!$O$66</definedName>
    <definedName name="VAS075_F_Masinosiriranga46KitosReguliuojamosios">'Forma 6'!$O$66</definedName>
    <definedName name="VAS075_F_Masinosiriranga47KitosVeiklos" localSheetId="5">'Forma 6'!$P$66</definedName>
    <definedName name="VAS075_F_Masinosiriranga47KitosVeiklos">'Forma 6'!$P$66</definedName>
    <definedName name="VAS075_F_Masinosiriranga51IS" localSheetId="5">'Forma 6'!$D$106</definedName>
    <definedName name="VAS075_F_Masinosiriranga51IS">'Forma 6'!$D$106</definedName>
    <definedName name="VAS075_F_Masinosiriranga52ApskaitosVeikla" localSheetId="5">'Forma 6'!$E$106</definedName>
    <definedName name="VAS075_F_Masinosiriranga52ApskaitosVeikla">'Forma 6'!$E$106</definedName>
    <definedName name="VAS075_F_Masinosiriranga531GeriamojoVandens" localSheetId="5">'Forma 6'!$G$106</definedName>
    <definedName name="VAS075_F_Masinosiriranga531GeriamojoVandens">'Forma 6'!$G$106</definedName>
    <definedName name="VAS075_F_Masinosiriranga532GeriamojoVandens" localSheetId="5">'Forma 6'!$H$106</definedName>
    <definedName name="VAS075_F_Masinosiriranga532GeriamojoVandens">'Forma 6'!$H$106</definedName>
    <definedName name="VAS075_F_Masinosiriranga533GeriamojoVandens" localSheetId="5">'Forma 6'!$I$106</definedName>
    <definedName name="VAS075_F_Masinosiriranga533GeriamojoVandens">'Forma 6'!$I$106</definedName>
    <definedName name="VAS075_F_Masinosiriranga53IsViso" localSheetId="5">'Forma 6'!$F$106</definedName>
    <definedName name="VAS075_F_Masinosiriranga53IsViso">'Forma 6'!$F$106</definedName>
    <definedName name="VAS075_F_Masinosiriranga541NuotekuSurinkimas" localSheetId="5">'Forma 6'!$K$106</definedName>
    <definedName name="VAS075_F_Masinosiriranga541NuotekuSurinkimas">'Forma 6'!$K$106</definedName>
    <definedName name="VAS075_F_Masinosiriranga542NuotekuValymas" localSheetId="5">'Forma 6'!$L$106</definedName>
    <definedName name="VAS075_F_Masinosiriranga542NuotekuValymas">'Forma 6'!$L$106</definedName>
    <definedName name="VAS075_F_Masinosiriranga543NuotekuDumblo" localSheetId="5">'Forma 6'!$M$106</definedName>
    <definedName name="VAS075_F_Masinosiriranga543NuotekuDumblo">'Forma 6'!$M$106</definedName>
    <definedName name="VAS075_F_Masinosiriranga54IsViso" localSheetId="5">'Forma 6'!$J$106</definedName>
    <definedName name="VAS075_F_Masinosiriranga54IsViso">'Forma 6'!$J$106</definedName>
    <definedName name="VAS075_F_Masinosiriranga55PavirsiniuNuoteku" localSheetId="5">'Forma 6'!$N$106</definedName>
    <definedName name="VAS075_F_Masinosiriranga55PavirsiniuNuoteku">'Forma 6'!$N$106</definedName>
    <definedName name="VAS075_F_Masinosiriranga56KitosReguliuojamosios" localSheetId="5">'Forma 6'!$O$106</definedName>
    <definedName name="VAS075_F_Masinosiriranga56KitosReguliuojamosios">'Forma 6'!$O$106</definedName>
    <definedName name="VAS075_F_Masinosiriranga57KitosVeiklos" localSheetId="5">'Forma 6'!$P$106</definedName>
    <definedName name="VAS075_F_Masinosiriranga57KitosVeiklos">'Forma 6'!$P$106</definedName>
    <definedName name="VAS075_F_Nematerialusis21IS" localSheetId="5">'Forma 6'!$D$11</definedName>
    <definedName name="VAS075_F_Nematerialusis21IS">'Forma 6'!$D$11</definedName>
    <definedName name="VAS075_F_Nematerialusis22ApskaitosVeikla" localSheetId="5">'Forma 6'!$E$11</definedName>
    <definedName name="VAS075_F_Nematerialusis22ApskaitosVeikla">'Forma 6'!$E$11</definedName>
    <definedName name="VAS075_F_Nematerialusis231GeriamojoVandens" localSheetId="5">'Forma 6'!$G$11</definedName>
    <definedName name="VAS075_F_Nematerialusis231GeriamojoVandens">'Forma 6'!$G$11</definedName>
    <definedName name="VAS075_F_Nematerialusis232GeriamojoVandens" localSheetId="5">'Forma 6'!$H$11</definedName>
    <definedName name="VAS075_F_Nematerialusis232GeriamojoVandens">'Forma 6'!$H$11</definedName>
    <definedName name="VAS075_F_Nematerialusis233GeriamojoVandens" localSheetId="5">'Forma 6'!$I$11</definedName>
    <definedName name="VAS075_F_Nematerialusis233GeriamojoVandens">'Forma 6'!$I$11</definedName>
    <definedName name="VAS075_F_Nematerialusis23IsViso" localSheetId="5">'Forma 6'!$F$11</definedName>
    <definedName name="VAS075_F_Nematerialusis23IsViso">'Forma 6'!$F$11</definedName>
    <definedName name="VAS075_F_Nematerialusis241NuotekuSurinkimas" localSheetId="5">'Forma 6'!$K$11</definedName>
    <definedName name="VAS075_F_Nematerialusis241NuotekuSurinkimas">'Forma 6'!$K$11</definedName>
    <definedName name="VAS075_F_Nematerialusis242NuotekuValymas" localSheetId="5">'Forma 6'!$L$11</definedName>
    <definedName name="VAS075_F_Nematerialusis242NuotekuValymas">'Forma 6'!$L$11</definedName>
    <definedName name="VAS075_F_Nematerialusis243NuotekuDumblo" localSheetId="5">'Forma 6'!$M$11</definedName>
    <definedName name="VAS075_F_Nematerialusis243NuotekuDumblo">'Forma 6'!$M$11</definedName>
    <definedName name="VAS075_F_Nematerialusis24IsViso" localSheetId="5">'Forma 6'!$J$11</definedName>
    <definedName name="VAS075_F_Nematerialusis24IsViso">'Forma 6'!$J$11</definedName>
    <definedName name="VAS075_F_Nematerialusis25PavirsiniuNuoteku" localSheetId="5">'Forma 6'!$N$11</definedName>
    <definedName name="VAS075_F_Nematerialusis25PavirsiniuNuoteku">'Forma 6'!$N$11</definedName>
    <definedName name="VAS075_F_Nematerialusis26KitosReguliuojamosios" localSheetId="5">'Forma 6'!$O$11</definedName>
    <definedName name="VAS075_F_Nematerialusis26KitosReguliuojamosios">'Forma 6'!$O$11</definedName>
    <definedName name="VAS075_F_Nematerialusis27KitosVeiklos" localSheetId="5">'Forma 6'!$P$11</definedName>
    <definedName name="VAS075_F_Nematerialusis27KitosVeiklos">'Forma 6'!$P$11</definedName>
    <definedName name="VAS075_F_Nematerialusis31IS" localSheetId="5">'Forma 6'!$D$34</definedName>
    <definedName name="VAS075_F_Nematerialusis31IS">'Forma 6'!$D$34</definedName>
    <definedName name="VAS075_F_Nematerialusis32ApskaitosVeikla" localSheetId="5">'Forma 6'!$E$34</definedName>
    <definedName name="VAS075_F_Nematerialusis32ApskaitosVeikla">'Forma 6'!$E$34</definedName>
    <definedName name="VAS075_F_Nematerialusis331GeriamojoVandens" localSheetId="5">'Forma 6'!$G$34</definedName>
    <definedName name="VAS075_F_Nematerialusis331GeriamojoVandens">'Forma 6'!$G$34</definedName>
    <definedName name="VAS075_F_Nematerialusis332GeriamojoVandens" localSheetId="5">'Forma 6'!$H$34</definedName>
    <definedName name="VAS075_F_Nematerialusis332GeriamojoVandens">'Forma 6'!$H$34</definedName>
    <definedName name="VAS075_F_Nematerialusis333GeriamojoVandens" localSheetId="5">'Forma 6'!$I$34</definedName>
    <definedName name="VAS075_F_Nematerialusis333GeriamojoVandens">'Forma 6'!$I$34</definedName>
    <definedName name="VAS075_F_Nematerialusis33IsViso" localSheetId="5">'Forma 6'!$F$34</definedName>
    <definedName name="VAS075_F_Nematerialusis33IsViso">'Forma 6'!$F$34</definedName>
    <definedName name="VAS075_F_Nematerialusis341NuotekuSurinkimas" localSheetId="5">'Forma 6'!$K$34</definedName>
    <definedName name="VAS075_F_Nematerialusis341NuotekuSurinkimas">'Forma 6'!$K$34</definedName>
    <definedName name="VAS075_F_Nematerialusis342NuotekuValymas" localSheetId="5">'Forma 6'!$L$34</definedName>
    <definedName name="VAS075_F_Nematerialusis342NuotekuValymas">'Forma 6'!$L$34</definedName>
    <definedName name="VAS075_F_Nematerialusis343NuotekuDumblo" localSheetId="5">'Forma 6'!$M$34</definedName>
    <definedName name="VAS075_F_Nematerialusis343NuotekuDumblo">'Forma 6'!$M$34</definedName>
    <definedName name="VAS075_F_Nematerialusis34IsViso" localSheetId="5">'Forma 6'!$J$34</definedName>
    <definedName name="VAS075_F_Nematerialusis34IsViso">'Forma 6'!$J$34</definedName>
    <definedName name="VAS075_F_Nematerialusis35PavirsiniuNuoteku" localSheetId="5">'Forma 6'!$N$34</definedName>
    <definedName name="VAS075_F_Nematerialusis35PavirsiniuNuoteku">'Forma 6'!$N$34</definedName>
    <definedName name="VAS075_F_Nematerialusis36KitosReguliuojamosios" localSheetId="5">'Forma 6'!$O$34</definedName>
    <definedName name="VAS075_F_Nematerialusis36KitosReguliuojamosios">'Forma 6'!$O$34</definedName>
    <definedName name="VAS075_F_Nematerialusis37KitosVeiklos" localSheetId="5">'Forma 6'!$P$34</definedName>
    <definedName name="VAS075_F_Nematerialusis37KitosVeiklos">'Forma 6'!$P$34</definedName>
    <definedName name="VAS075_F_Nematerialusis41IS" localSheetId="5">'Forma 6'!$D$57</definedName>
    <definedName name="VAS075_F_Nematerialusis41IS">'Forma 6'!$D$57</definedName>
    <definedName name="VAS075_F_Nematerialusis42ApskaitosVeikla" localSheetId="5">'Forma 6'!$E$57</definedName>
    <definedName name="VAS075_F_Nematerialusis42ApskaitosVeikla">'Forma 6'!$E$57</definedName>
    <definedName name="VAS075_F_Nematerialusis431GeriamojoVandens" localSheetId="5">'Forma 6'!$G$57</definedName>
    <definedName name="VAS075_F_Nematerialusis431GeriamojoVandens">'Forma 6'!$G$57</definedName>
    <definedName name="VAS075_F_Nematerialusis432GeriamojoVandens" localSheetId="5">'Forma 6'!$H$57</definedName>
    <definedName name="VAS075_F_Nematerialusis432GeriamojoVandens">'Forma 6'!$H$57</definedName>
    <definedName name="VAS075_F_Nematerialusis433GeriamojoVandens" localSheetId="5">'Forma 6'!$I$57</definedName>
    <definedName name="VAS075_F_Nematerialusis433GeriamojoVandens">'Forma 6'!$I$57</definedName>
    <definedName name="VAS075_F_Nematerialusis43IsViso" localSheetId="5">'Forma 6'!$F$57</definedName>
    <definedName name="VAS075_F_Nematerialusis43IsViso">'Forma 6'!$F$57</definedName>
    <definedName name="VAS075_F_Nematerialusis441NuotekuSurinkimas" localSheetId="5">'Forma 6'!$K$57</definedName>
    <definedName name="VAS075_F_Nematerialusis441NuotekuSurinkimas">'Forma 6'!$K$57</definedName>
    <definedName name="VAS075_F_Nematerialusis442NuotekuValymas" localSheetId="5">'Forma 6'!$L$57</definedName>
    <definedName name="VAS075_F_Nematerialusis442NuotekuValymas">'Forma 6'!$L$57</definedName>
    <definedName name="VAS075_F_Nematerialusis443NuotekuDumblo" localSheetId="5">'Forma 6'!$M$57</definedName>
    <definedName name="VAS075_F_Nematerialusis443NuotekuDumblo">'Forma 6'!$M$57</definedName>
    <definedName name="VAS075_F_Nematerialusis44IsViso" localSheetId="5">'Forma 6'!$J$57</definedName>
    <definedName name="VAS075_F_Nematerialusis44IsViso">'Forma 6'!$J$57</definedName>
    <definedName name="VAS075_F_Nematerialusis45PavirsiniuNuoteku" localSheetId="5">'Forma 6'!$N$57</definedName>
    <definedName name="VAS075_F_Nematerialusis45PavirsiniuNuoteku">'Forma 6'!$N$57</definedName>
    <definedName name="VAS075_F_Nematerialusis46KitosReguliuojamosios" localSheetId="5">'Forma 6'!$O$57</definedName>
    <definedName name="VAS075_F_Nematerialusis46KitosReguliuojamosios">'Forma 6'!$O$57</definedName>
    <definedName name="VAS075_F_Nematerialusis47KitosVeiklos" localSheetId="5">'Forma 6'!$P$57</definedName>
    <definedName name="VAS075_F_Nematerialusis47KitosVeiklos">'Forma 6'!$P$57</definedName>
    <definedName name="VAS075_F_Nematerialusis51IS" localSheetId="5">'Forma 6'!$D$97</definedName>
    <definedName name="VAS075_F_Nematerialusis51IS">'Forma 6'!$D$97</definedName>
    <definedName name="VAS075_F_Nematerialusis52ApskaitosVeikla" localSheetId="5">'Forma 6'!$E$97</definedName>
    <definedName name="VAS075_F_Nematerialusis52ApskaitosVeikla">'Forma 6'!$E$97</definedName>
    <definedName name="VAS075_F_Nematerialusis531GeriamojoVandens" localSheetId="5">'Forma 6'!$G$97</definedName>
    <definedName name="VAS075_F_Nematerialusis531GeriamojoVandens">'Forma 6'!$G$97</definedName>
    <definedName name="VAS075_F_Nematerialusis532GeriamojoVandens" localSheetId="5">'Forma 6'!$H$97</definedName>
    <definedName name="VAS075_F_Nematerialusis532GeriamojoVandens">'Forma 6'!$H$97</definedName>
    <definedName name="VAS075_F_Nematerialusis533GeriamojoVandens" localSheetId="5">'Forma 6'!$I$97</definedName>
    <definedName name="VAS075_F_Nematerialusis533GeriamojoVandens">'Forma 6'!$I$97</definedName>
    <definedName name="VAS075_F_Nematerialusis53IsViso" localSheetId="5">'Forma 6'!$F$97</definedName>
    <definedName name="VAS075_F_Nematerialusis53IsViso">'Forma 6'!$F$97</definedName>
    <definedName name="VAS075_F_Nematerialusis541NuotekuSurinkimas" localSheetId="5">'Forma 6'!$K$97</definedName>
    <definedName name="VAS075_F_Nematerialusis541NuotekuSurinkimas">'Forma 6'!$K$97</definedName>
    <definedName name="VAS075_F_Nematerialusis542NuotekuValymas" localSheetId="5">'Forma 6'!$L$97</definedName>
    <definedName name="VAS075_F_Nematerialusis542NuotekuValymas">'Forma 6'!$L$97</definedName>
    <definedName name="VAS075_F_Nematerialusis543NuotekuDumblo" localSheetId="5">'Forma 6'!$M$97</definedName>
    <definedName name="VAS075_F_Nematerialusis543NuotekuDumblo">'Forma 6'!$M$97</definedName>
    <definedName name="VAS075_F_Nematerialusis54IsViso" localSheetId="5">'Forma 6'!$J$97</definedName>
    <definedName name="VAS075_F_Nematerialusis54IsViso">'Forma 6'!$J$97</definedName>
    <definedName name="VAS075_F_Nematerialusis55PavirsiniuNuoteku" localSheetId="5">'Forma 6'!$N$97</definedName>
    <definedName name="VAS075_F_Nematerialusis55PavirsiniuNuoteku">'Forma 6'!$N$97</definedName>
    <definedName name="VAS075_F_Nematerialusis56KitosReguliuojamosios" localSheetId="5">'Forma 6'!$O$97</definedName>
    <definedName name="VAS075_F_Nematerialusis56KitosReguliuojamosios">'Forma 6'!$O$97</definedName>
    <definedName name="VAS075_F_Nematerialusis57KitosVeiklos" localSheetId="5">'Forma 6'!$P$97</definedName>
    <definedName name="VAS075_F_Nematerialusis57KitosVeiklos">'Forma 6'!$P$97</definedName>
    <definedName name="VAS075_F_Netiesiogiaipa11IS" localSheetId="5">'Forma 6'!$D$56</definedName>
    <definedName name="VAS075_F_Netiesiogiaipa11IS">'Forma 6'!$D$56</definedName>
    <definedName name="VAS075_F_Netiesiogiaipa12ApskaitosVeikla" localSheetId="5">'Forma 6'!$E$56</definedName>
    <definedName name="VAS075_F_Netiesiogiaipa12ApskaitosVeikla">'Forma 6'!$E$56</definedName>
    <definedName name="VAS075_F_Netiesiogiaipa131GeriamojoVandens" localSheetId="5">'Forma 6'!$G$56</definedName>
    <definedName name="VAS075_F_Netiesiogiaipa131GeriamojoVandens">'Forma 6'!$G$56</definedName>
    <definedName name="VAS075_F_Netiesiogiaipa132GeriamojoVandens" localSheetId="5">'Forma 6'!$H$56</definedName>
    <definedName name="VAS075_F_Netiesiogiaipa132GeriamojoVandens">'Forma 6'!$H$56</definedName>
    <definedName name="VAS075_F_Netiesiogiaipa133GeriamojoVandens" localSheetId="5">'Forma 6'!$I$56</definedName>
    <definedName name="VAS075_F_Netiesiogiaipa133GeriamojoVandens">'Forma 6'!$I$56</definedName>
    <definedName name="VAS075_F_Netiesiogiaipa13IsViso" localSheetId="5">'Forma 6'!$F$56</definedName>
    <definedName name="VAS075_F_Netiesiogiaipa13IsViso">'Forma 6'!$F$56</definedName>
    <definedName name="VAS075_F_Netiesiogiaipa141NuotekuSurinkimas" localSheetId="5">'Forma 6'!$K$56</definedName>
    <definedName name="VAS075_F_Netiesiogiaipa141NuotekuSurinkimas">'Forma 6'!$K$56</definedName>
    <definedName name="VAS075_F_Netiesiogiaipa142NuotekuValymas" localSheetId="5">'Forma 6'!$L$56</definedName>
    <definedName name="VAS075_F_Netiesiogiaipa142NuotekuValymas">'Forma 6'!$L$56</definedName>
    <definedName name="VAS075_F_Netiesiogiaipa143NuotekuDumblo" localSheetId="5">'Forma 6'!$M$56</definedName>
    <definedName name="VAS075_F_Netiesiogiaipa143NuotekuDumblo">'Forma 6'!$M$56</definedName>
    <definedName name="VAS075_F_Netiesiogiaipa14IsViso" localSheetId="5">'Forma 6'!$J$56</definedName>
    <definedName name="VAS075_F_Netiesiogiaipa14IsViso">'Forma 6'!$J$56</definedName>
    <definedName name="VAS075_F_Netiesiogiaipa15PavirsiniuNuoteku" localSheetId="5">'Forma 6'!$N$56</definedName>
    <definedName name="VAS075_F_Netiesiogiaipa15PavirsiniuNuoteku">'Forma 6'!$N$56</definedName>
    <definedName name="VAS075_F_Netiesiogiaipa16KitosReguliuojamosios" localSheetId="5">'Forma 6'!$O$56</definedName>
    <definedName name="VAS075_F_Netiesiogiaipa16KitosReguliuojamosios">'Forma 6'!$O$56</definedName>
    <definedName name="VAS075_F_Netiesiogiaipa17KitosVeiklos" localSheetId="5">'Forma 6'!$P$56</definedName>
    <definedName name="VAS075_F_Netiesiogiaipa17KitosVeiklos">'Forma 6'!$P$56</definedName>
    <definedName name="VAS075_F_Nuotekuirdumbl21IS" localSheetId="5">'Forma 6'!$D$22</definedName>
    <definedName name="VAS075_F_Nuotekuirdumbl21IS">'Forma 6'!$D$22</definedName>
    <definedName name="VAS075_F_Nuotekuirdumbl22ApskaitosVeikla" localSheetId="5">'Forma 6'!$E$22</definedName>
    <definedName name="VAS075_F_Nuotekuirdumbl22ApskaitosVeikla">'Forma 6'!$E$22</definedName>
    <definedName name="VAS075_F_Nuotekuirdumbl231GeriamojoVandens" localSheetId="5">'Forma 6'!$G$22</definedName>
    <definedName name="VAS075_F_Nuotekuirdumbl231GeriamojoVandens">'Forma 6'!$G$22</definedName>
    <definedName name="VAS075_F_Nuotekuirdumbl232GeriamojoVandens" localSheetId="5">'Forma 6'!$H$22</definedName>
    <definedName name="VAS075_F_Nuotekuirdumbl232GeriamojoVandens">'Forma 6'!$H$22</definedName>
    <definedName name="VAS075_F_Nuotekuirdumbl233GeriamojoVandens" localSheetId="5">'Forma 6'!$I$22</definedName>
    <definedName name="VAS075_F_Nuotekuirdumbl233GeriamojoVandens">'Forma 6'!$I$22</definedName>
    <definedName name="VAS075_F_Nuotekuirdumbl23IsViso" localSheetId="5">'Forma 6'!$F$22</definedName>
    <definedName name="VAS075_F_Nuotekuirdumbl23IsViso">'Forma 6'!$F$22</definedName>
    <definedName name="VAS075_F_Nuotekuirdumbl241NuotekuSurinkimas" localSheetId="5">'Forma 6'!$K$22</definedName>
    <definedName name="VAS075_F_Nuotekuirdumbl241NuotekuSurinkimas">'Forma 6'!$K$22</definedName>
    <definedName name="VAS075_F_Nuotekuirdumbl242NuotekuValymas" localSheetId="5">'Forma 6'!$L$22</definedName>
    <definedName name="VAS075_F_Nuotekuirdumbl242NuotekuValymas">'Forma 6'!$L$22</definedName>
    <definedName name="VAS075_F_Nuotekuirdumbl243NuotekuDumblo" localSheetId="5">'Forma 6'!$M$22</definedName>
    <definedName name="VAS075_F_Nuotekuirdumbl243NuotekuDumblo">'Forma 6'!$M$22</definedName>
    <definedName name="VAS075_F_Nuotekuirdumbl24IsViso" localSheetId="5">'Forma 6'!$J$22</definedName>
    <definedName name="VAS075_F_Nuotekuirdumbl24IsViso">'Forma 6'!$J$22</definedName>
    <definedName name="VAS075_F_Nuotekuirdumbl25PavirsiniuNuoteku" localSheetId="5">'Forma 6'!$N$22</definedName>
    <definedName name="VAS075_F_Nuotekuirdumbl25PavirsiniuNuoteku">'Forma 6'!$N$22</definedName>
    <definedName name="VAS075_F_Nuotekuirdumbl26KitosReguliuojamosios" localSheetId="5">'Forma 6'!$O$22</definedName>
    <definedName name="VAS075_F_Nuotekuirdumbl26KitosReguliuojamosios">'Forma 6'!$O$22</definedName>
    <definedName name="VAS075_F_Nuotekuirdumbl27KitosVeiklos" localSheetId="5">'Forma 6'!$P$22</definedName>
    <definedName name="VAS075_F_Nuotekuirdumbl27KitosVeiklos">'Forma 6'!$P$22</definedName>
    <definedName name="VAS075_F_Nuotekuirdumbl31IS" localSheetId="5">'Forma 6'!$D$45</definedName>
    <definedName name="VAS075_F_Nuotekuirdumbl31IS">'Forma 6'!$D$45</definedName>
    <definedName name="VAS075_F_Nuotekuirdumbl32ApskaitosVeikla" localSheetId="5">'Forma 6'!$E$45</definedName>
    <definedName name="VAS075_F_Nuotekuirdumbl32ApskaitosVeikla">'Forma 6'!$E$45</definedName>
    <definedName name="VAS075_F_Nuotekuirdumbl331GeriamojoVandens" localSheetId="5">'Forma 6'!$G$45</definedName>
    <definedName name="VAS075_F_Nuotekuirdumbl331GeriamojoVandens">'Forma 6'!$G$45</definedName>
    <definedName name="VAS075_F_Nuotekuirdumbl332GeriamojoVandens" localSheetId="5">'Forma 6'!$H$45</definedName>
    <definedName name="VAS075_F_Nuotekuirdumbl332GeriamojoVandens">'Forma 6'!$H$45</definedName>
    <definedName name="VAS075_F_Nuotekuirdumbl333GeriamojoVandens" localSheetId="5">'Forma 6'!$I$45</definedName>
    <definedName name="VAS075_F_Nuotekuirdumbl333GeriamojoVandens">'Forma 6'!$I$45</definedName>
    <definedName name="VAS075_F_Nuotekuirdumbl33IsViso" localSheetId="5">'Forma 6'!$F$45</definedName>
    <definedName name="VAS075_F_Nuotekuirdumbl33IsViso">'Forma 6'!$F$45</definedName>
    <definedName name="VAS075_F_Nuotekuirdumbl341NuotekuSurinkimas" localSheetId="5">'Forma 6'!$K$45</definedName>
    <definedName name="VAS075_F_Nuotekuirdumbl341NuotekuSurinkimas">'Forma 6'!$K$45</definedName>
    <definedName name="VAS075_F_Nuotekuirdumbl342NuotekuValymas" localSheetId="5">'Forma 6'!$L$45</definedName>
    <definedName name="VAS075_F_Nuotekuirdumbl342NuotekuValymas">'Forma 6'!$L$45</definedName>
    <definedName name="VAS075_F_Nuotekuirdumbl343NuotekuDumblo" localSheetId="5">'Forma 6'!$M$45</definedName>
    <definedName name="VAS075_F_Nuotekuirdumbl343NuotekuDumblo">'Forma 6'!$M$45</definedName>
    <definedName name="VAS075_F_Nuotekuirdumbl34IsViso" localSheetId="5">'Forma 6'!$J$45</definedName>
    <definedName name="VAS075_F_Nuotekuirdumbl34IsViso">'Forma 6'!$J$45</definedName>
    <definedName name="VAS075_F_Nuotekuirdumbl35PavirsiniuNuoteku" localSheetId="5">'Forma 6'!$N$45</definedName>
    <definedName name="VAS075_F_Nuotekuirdumbl35PavirsiniuNuoteku">'Forma 6'!$N$45</definedName>
    <definedName name="VAS075_F_Nuotekuirdumbl36KitosReguliuojamosios" localSheetId="5">'Forma 6'!$O$45</definedName>
    <definedName name="VAS075_F_Nuotekuirdumbl36KitosReguliuojamosios">'Forma 6'!$O$45</definedName>
    <definedName name="VAS075_F_Nuotekuirdumbl37KitosVeiklos" localSheetId="5">'Forma 6'!$P$45</definedName>
    <definedName name="VAS075_F_Nuotekuirdumbl37KitosVeiklos">'Forma 6'!$P$45</definedName>
    <definedName name="VAS075_F_Nuotekuirdumbl41IS" localSheetId="5">'Forma 6'!$D$68</definedName>
    <definedName name="VAS075_F_Nuotekuirdumbl41IS">'Forma 6'!$D$68</definedName>
    <definedName name="VAS075_F_Nuotekuirdumbl42ApskaitosVeikla" localSheetId="5">'Forma 6'!$E$68</definedName>
    <definedName name="VAS075_F_Nuotekuirdumbl42ApskaitosVeikla">'Forma 6'!$E$68</definedName>
    <definedName name="VAS075_F_Nuotekuirdumbl431GeriamojoVandens" localSheetId="5">'Forma 6'!$G$68</definedName>
    <definedName name="VAS075_F_Nuotekuirdumbl431GeriamojoVandens">'Forma 6'!$G$68</definedName>
    <definedName name="VAS075_F_Nuotekuirdumbl432GeriamojoVandens" localSheetId="5">'Forma 6'!$H$68</definedName>
    <definedName name="VAS075_F_Nuotekuirdumbl432GeriamojoVandens">'Forma 6'!$H$68</definedName>
    <definedName name="VAS075_F_Nuotekuirdumbl433GeriamojoVandens" localSheetId="5">'Forma 6'!$I$68</definedName>
    <definedName name="VAS075_F_Nuotekuirdumbl433GeriamojoVandens">'Forma 6'!$I$68</definedName>
    <definedName name="VAS075_F_Nuotekuirdumbl43IsViso" localSheetId="5">'Forma 6'!$F$68</definedName>
    <definedName name="VAS075_F_Nuotekuirdumbl43IsViso">'Forma 6'!$F$68</definedName>
    <definedName name="VAS075_F_Nuotekuirdumbl441NuotekuSurinkimas" localSheetId="5">'Forma 6'!$K$68</definedName>
    <definedName name="VAS075_F_Nuotekuirdumbl441NuotekuSurinkimas">'Forma 6'!$K$68</definedName>
    <definedName name="VAS075_F_Nuotekuirdumbl442NuotekuValymas" localSheetId="5">'Forma 6'!$L$68</definedName>
    <definedName name="VAS075_F_Nuotekuirdumbl442NuotekuValymas">'Forma 6'!$L$68</definedName>
    <definedName name="VAS075_F_Nuotekuirdumbl443NuotekuDumblo" localSheetId="5">'Forma 6'!$M$68</definedName>
    <definedName name="VAS075_F_Nuotekuirdumbl443NuotekuDumblo">'Forma 6'!$M$68</definedName>
    <definedName name="VAS075_F_Nuotekuirdumbl44IsViso" localSheetId="5">'Forma 6'!$J$68</definedName>
    <definedName name="VAS075_F_Nuotekuirdumbl44IsViso">'Forma 6'!$J$68</definedName>
    <definedName name="VAS075_F_Nuotekuirdumbl45PavirsiniuNuoteku" localSheetId="5">'Forma 6'!$N$68</definedName>
    <definedName name="VAS075_F_Nuotekuirdumbl45PavirsiniuNuoteku">'Forma 6'!$N$68</definedName>
    <definedName name="VAS075_F_Nuotekuirdumbl46KitosReguliuojamosios" localSheetId="5">'Forma 6'!$O$68</definedName>
    <definedName name="VAS075_F_Nuotekuirdumbl46KitosReguliuojamosios">'Forma 6'!$O$68</definedName>
    <definedName name="VAS075_F_Nuotekuirdumbl47KitosVeiklos" localSheetId="5">'Forma 6'!$P$68</definedName>
    <definedName name="VAS075_F_Nuotekuirdumbl47KitosVeiklos">'Forma 6'!$P$68</definedName>
    <definedName name="VAS075_F_Paskirstomasil11IS" localSheetId="5">'Forma 6'!$D$10</definedName>
    <definedName name="VAS075_F_Paskirstomasil11IS">'Forma 6'!$D$10</definedName>
    <definedName name="VAS075_F_Paskirstomasil12ApskaitosVeikla" localSheetId="5">'Forma 6'!$E$10</definedName>
    <definedName name="VAS075_F_Paskirstomasil12ApskaitosVeikla">'Forma 6'!$E$10</definedName>
    <definedName name="VAS075_F_Paskirstomasil131GeriamojoVandens" localSheetId="5">'Forma 6'!$G$10</definedName>
    <definedName name="VAS075_F_Paskirstomasil131GeriamojoVandens">'Forma 6'!$G$10</definedName>
    <definedName name="VAS075_F_Paskirstomasil132GeriamojoVandens" localSheetId="5">'Forma 6'!$H$10</definedName>
    <definedName name="VAS075_F_Paskirstomasil132GeriamojoVandens">'Forma 6'!$H$10</definedName>
    <definedName name="VAS075_F_Paskirstomasil133GeriamojoVandens" localSheetId="5">'Forma 6'!$I$10</definedName>
    <definedName name="VAS075_F_Paskirstomasil133GeriamojoVandens">'Forma 6'!$I$10</definedName>
    <definedName name="VAS075_F_Paskirstomasil13IsViso" localSheetId="5">'Forma 6'!$F$10</definedName>
    <definedName name="VAS075_F_Paskirstomasil13IsViso">'Forma 6'!$F$10</definedName>
    <definedName name="VAS075_F_Paskirstomasil141NuotekuSurinkimas" localSheetId="5">'Forma 6'!$K$10</definedName>
    <definedName name="VAS075_F_Paskirstomasil141NuotekuSurinkimas">'Forma 6'!$K$10</definedName>
    <definedName name="VAS075_F_Paskirstomasil142NuotekuValymas" localSheetId="5">'Forma 6'!$L$10</definedName>
    <definedName name="VAS075_F_Paskirstomasil142NuotekuValymas">'Forma 6'!$L$10</definedName>
    <definedName name="VAS075_F_Paskirstomasil143NuotekuDumblo" localSheetId="5">'Forma 6'!$M$10</definedName>
    <definedName name="VAS075_F_Paskirstomasil143NuotekuDumblo">'Forma 6'!$M$10</definedName>
    <definedName name="VAS075_F_Paskirstomasil14IsViso" localSheetId="5">'Forma 6'!$J$10</definedName>
    <definedName name="VAS075_F_Paskirstomasil14IsViso">'Forma 6'!$J$10</definedName>
    <definedName name="VAS075_F_Paskirstomasil15PavirsiniuNuoteku" localSheetId="5">'Forma 6'!$N$10</definedName>
    <definedName name="VAS075_F_Paskirstomasil15PavirsiniuNuoteku">'Forma 6'!$N$10</definedName>
    <definedName name="VAS075_F_Paskirstomasil16KitosReguliuojamosios" localSheetId="5">'Forma 6'!$O$10</definedName>
    <definedName name="VAS075_F_Paskirstomasil16KitosReguliuojamosios">'Forma 6'!$O$10</definedName>
    <definedName name="VAS075_F_Paskirstomasil17KitosVeiklos" localSheetId="5">'Forma 6'!$P$10</definedName>
    <definedName name="VAS075_F_Paskirstomasil17KitosVeiklos">'Forma 6'!$P$10</definedName>
    <definedName name="VAS075_F_Pastataiadmini21IS" localSheetId="5">'Forma 6'!$D$16</definedName>
    <definedName name="VAS075_F_Pastataiadmini21IS">'Forma 6'!$D$16</definedName>
    <definedName name="VAS075_F_Pastataiadmini22ApskaitosVeikla" localSheetId="5">'Forma 6'!$E$16</definedName>
    <definedName name="VAS075_F_Pastataiadmini22ApskaitosVeikla">'Forma 6'!$E$16</definedName>
    <definedName name="VAS075_F_Pastataiadmini231GeriamojoVandens" localSheetId="5">'Forma 6'!$G$16</definedName>
    <definedName name="VAS075_F_Pastataiadmini231GeriamojoVandens">'Forma 6'!$G$16</definedName>
    <definedName name="VAS075_F_Pastataiadmini232GeriamojoVandens" localSheetId="5">'Forma 6'!$H$16</definedName>
    <definedName name="VAS075_F_Pastataiadmini232GeriamojoVandens">'Forma 6'!$H$16</definedName>
    <definedName name="VAS075_F_Pastataiadmini233GeriamojoVandens" localSheetId="5">'Forma 6'!$I$16</definedName>
    <definedName name="VAS075_F_Pastataiadmini233GeriamojoVandens">'Forma 6'!$I$16</definedName>
    <definedName name="VAS075_F_Pastataiadmini23IsViso" localSheetId="5">'Forma 6'!$F$16</definedName>
    <definedName name="VAS075_F_Pastataiadmini23IsViso">'Forma 6'!$F$16</definedName>
    <definedName name="VAS075_F_Pastataiadmini241NuotekuSurinkimas" localSheetId="5">'Forma 6'!$K$16</definedName>
    <definedName name="VAS075_F_Pastataiadmini241NuotekuSurinkimas">'Forma 6'!$K$16</definedName>
    <definedName name="VAS075_F_Pastataiadmini242NuotekuValymas" localSheetId="5">'Forma 6'!$L$16</definedName>
    <definedName name="VAS075_F_Pastataiadmini242NuotekuValymas">'Forma 6'!$L$16</definedName>
    <definedName name="VAS075_F_Pastataiadmini243NuotekuDumblo" localSheetId="5">'Forma 6'!$M$16</definedName>
    <definedName name="VAS075_F_Pastataiadmini243NuotekuDumblo">'Forma 6'!$M$16</definedName>
    <definedName name="VAS075_F_Pastataiadmini24IsViso" localSheetId="5">'Forma 6'!$J$16</definedName>
    <definedName name="VAS075_F_Pastataiadmini24IsViso">'Forma 6'!$J$16</definedName>
    <definedName name="VAS075_F_Pastataiadmini25PavirsiniuNuoteku" localSheetId="5">'Forma 6'!$N$16</definedName>
    <definedName name="VAS075_F_Pastataiadmini25PavirsiniuNuoteku">'Forma 6'!$N$16</definedName>
    <definedName name="VAS075_F_Pastataiadmini26KitosReguliuojamosios" localSheetId="5">'Forma 6'!$O$16</definedName>
    <definedName name="VAS075_F_Pastataiadmini26KitosReguliuojamosios">'Forma 6'!$O$16</definedName>
    <definedName name="VAS075_F_Pastataiadmini27KitosVeiklos" localSheetId="5">'Forma 6'!$P$16</definedName>
    <definedName name="VAS075_F_Pastataiadmini27KitosVeiklos">'Forma 6'!$P$16</definedName>
    <definedName name="VAS075_F_Pastataiadmini31IS" localSheetId="5">'Forma 6'!$D$39</definedName>
    <definedName name="VAS075_F_Pastataiadmini31IS">'Forma 6'!$D$39</definedName>
    <definedName name="VAS075_F_Pastataiadmini32ApskaitosVeikla" localSheetId="5">'Forma 6'!$E$39</definedName>
    <definedName name="VAS075_F_Pastataiadmini32ApskaitosVeikla">'Forma 6'!$E$39</definedName>
    <definedName name="VAS075_F_Pastataiadmini331GeriamojoVandens" localSheetId="5">'Forma 6'!$G$39</definedName>
    <definedName name="VAS075_F_Pastataiadmini331GeriamojoVandens">'Forma 6'!$G$39</definedName>
    <definedName name="VAS075_F_Pastataiadmini332GeriamojoVandens" localSheetId="5">'Forma 6'!$H$39</definedName>
    <definedName name="VAS075_F_Pastataiadmini332GeriamojoVandens">'Forma 6'!$H$39</definedName>
    <definedName name="VAS075_F_Pastataiadmini333GeriamojoVandens" localSheetId="5">'Forma 6'!$I$39</definedName>
    <definedName name="VAS075_F_Pastataiadmini333GeriamojoVandens">'Forma 6'!$I$39</definedName>
    <definedName name="VAS075_F_Pastataiadmini33IsViso" localSheetId="5">'Forma 6'!$F$39</definedName>
    <definedName name="VAS075_F_Pastataiadmini33IsViso">'Forma 6'!$F$39</definedName>
    <definedName name="VAS075_F_Pastataiadmini341NuotekuSurinkimas" localSheetId="5">'Forma 6'!$K$39</definedName>
    <definedName name="VAS075_F_Pastataiadmini341NuotekuSurinkimas">'Forma 6'!$K$39</definedName>
    <definedName name="VAS075_F_Pastataiadmini342NuotekuValymas" localSheetId="5">'Forma 6'!$L$39</definedName>
    <definedName name="VAS075_F_Pastataiadmini342NuotekuValymas">'Forma 6'!$L$39</definedName>
    <definedName name="VAS075_F_Pastataiadmini343NuotekuDumblo" localSheetId="5">'Forma 6'!$M$39</definedName>
    <definedName name="VAS075_F_Pastataiadmini343NuotekuDumblo">'Forma 6'!$M$39</definedName>
    <definedName name="VAS075_F_Pastataiadmini34IsViso" localSheetId="5">'Forma 6'!$J$39</definedName>
    <definedName name="VAS075_F_Pastataiadmini34IsViso">'Forma 6'!$J$39</definedName>
    <definedName name="VAS075_F_Pastataiadmini35PavirsiniuNuoteku" localSheetId="5">'Forma 6'!$N$39</definedName>
    <definedName name="VAS075_F_Pastataiadmini35PavirsiniuNuoteku">'Forma 6'!$N$39</definedName>
    <definedName name="VAS075_F_Pastataiadmini36KitosReguliuojamosios" localSheetId="5">'Forma 6'!$O$39</definedName>
    <definedName name="VAS075_F_Pastataiadmini36KitosReguliuojamosios">'Forma 6'!$O$39</definedName>
    <definedName name="VAS075_F_Pastataiadmini37KitosVeiklos" localSheetId="5">'Forma 6'!$P$39</definedName>
    <definedName name="VAS075_F_Pastataiadmini37KitosVeiklos">'Forma 6'!$P$39</definedName>
    <definedName name="VAS075_F_Pastataiadmini41IS" localSheetId="5">'Forma 6'!$D$62</definedName>
    <definedName name="VAS075_F_Pastataiadmini41IS">'Forma 6'!$D$62</definedName>
    <definedName name="VAS075_F_Pastataiadmini42ApskaitosVeikla" localSheetId="5">'Forma 6'!$E$62</definedName>
    <definedName name="VAS075_F_Pastataiadmini42ApskaitosVeikla">'Forma 6'!$E$62</definedName>
    <definedName name="VAS075_F_Pastataiadmini431GeriamojoVandens" localSheetId="5">'Forma 6'!$G$62</definedName>
    <definedName name="VAS075_F_Pastataiadmini431GeriamojoVandens">'Forma 6'!$G$62</definedName>
    <definedName name="VAS075_F_Pastataiadmini432GeriamojoVandens" localSheetId="5">'Forma 6'!$H$62</definedName>
    <definedName name="VAS075_F_Pastataiadmini432GeriamojoVandens">'Forma 6'!$H$62</definedName>
    <definedName name="VAS075_F_Pastataiadmini433GeriamojoVandens" localSheetId="5">'Forma 6'!$I$62</definedName>
    <definedName name="VAS075_F_Pastataiadmini433GeriamojoVandens">'Forma 6'!$I$62</definedName>
    <definedName name="VAS075_F_Pastataiadmini43IsViso" localSheetId="5">'Forma 6'!$F$62</definedName>
    <definedName name="VAS075_F_Pastataiadmini43IsViso">'Forma 6'!$F$62</definedName>
    <definedName name="VAS075_F_Pastataiadmini441NuotekuSurinkimas" localSheetId="5">'Forma 6'!$K$62</definedName>
    <definedName name="VAS075_F_Pastataiadmini441NuotekuSurinkimas">'Forma 6'!$K$62</definedName>
    <definedName name="VAS075_F_Pastataiadmini442NuotekuValymas" localSheetId="5">'Forma 6'!$L$62</definedName>
    <definedName name="VAS075_F_Pastataiadmini442NuotekuValymas">'Forma 6'!$L$62</definedName>
    <definedName name="VAS075_F_Pastataiadmini443NuotekuDumblo" localSheetId="5">'Forma 6'!$M$62</definedName>
    <definedName name="VAS075_F_Pastataiadmini443NuotekuDumblo">'Forma 6'!$M$62</definedName>
    <definedName name="VAS075_F_Pastataiadmini44IsViso" localSheetId="5">'Forma 6'!$J$62</definedName>
    <definedName name="VAS075_F_Pastataiadmini44IsViso">'Forma 6'!$J$62</definedName>
    <definedName name="VAS075_F_Pastataiadmini45PavirsiniuNuoteku" localSheetId="5">'Forma 6'!$N$62</definedName>
    <definedName name="VAS075_F_Pastataiadmini45PavirsiniuNuoteku">'Forma 6'!$N$62</definedName>
    <definedName name="VAS075_F_Pastataiadmini46KitosReguliuojamosios" localSheetId="5">'Forma 6'!$O$62</definedName>
    <definedName name="VAS075_F_Pastataiadmini46KitosReguliuojamosios">'Forma 6'!$O$62</definedName>
    <definedName name="VAS075_F_Pastataiadmini47KitosVeiklos" localSheetId="5">'Forma 6'!$P$62</definedName>
    <definedName name="VAS075_F_Pastataiadmini47KitosVeiklos">'Forma 6'!$P$62</definedName>
    <definedName name="VAS075_F_Pastataiadmini51IS" localSheetId="5">'Forma 6'!$D$102</definedName>
    <definedName name="VAS075_F_Pastataiadmini51IS">'Forma 6'!$D$102</definedName>
    <definedName name="VAS075_F_Pastataiadmini52ApskaitosVeikla" localSheetId="5">'Forma 6'!$E$102</definedName>
    <definedName name="VAS075_F_Pastataiadmini52ApskaitosVeikla">'Forma 6'!$E$102</definedName>
    <definedName name="VAS075_F_Pastataiadmini531GeriamojoVandens" localSheetId="5">'Forma 6'!$G$102</definedName>
    <definedName name="VAS075_F_Pastataiadmini531GeriamojoVandens">'Forma 6'!$G$102</definedName>
    <definedName name="VAS075_F_Pastataiadmini532GeriamojoVandens" localSheetId="5">'Forma 6'!$H$102</definedName>
    <definedName name="VAS075_F_Pastataiadmini532GeriamojoVandens">'Forma 6'!$H$102</definedName>
    <definedName name="VAS075_F_Pastataiadmini533GeriamojoVandens" localSheetId="5">'Forma 6'!$I$102</definedName>
    <definedName name="VAS075_F_Pastataiadmini533GeriamojoVandens">'Forma 6'!$I$102</definedName>
    <definedName name="VAS075_F_Pastataiadmini53IsViso" localSheetId="5">'Forma 6'!$F$102</definedName>
    <definedName name="VAS075_F_Pastataiadmini53IsViso">'Forma 6'!$F$102</definedName>
    <definedName name="VAS075_F_Pastataiadmini541NuotekuSurinkimas" localSheetId="5">'Forma 6'!$K$102</definedName>
    <definedName name="VAS075_F_Pastataiadmini541NuotekuSurinkimas">'Forma 6'!$K$102</definedName>
    <definedName name="VAS075_F_Pastataiadmini542NuotekuValymas" localSheetId="5">'Forma 6'!$L$102</definedName>
    <definedName name="VAS075_F_Pastataiadmini542NuotekuValymas">'Forma 6'!$L$102</definedName>
    <definedName name="VAS075_F_Pastataiadmini543NuotekuDumblo" localSheetId="5">'Forma 6'!$M$102</definedName>
    <definedName name="VAS075_F_Pastataiadmini543NuotekuDumblo">'Forma 6'!$M$102</definedName>
    <definedName name="VAS075_F_Pastataiadmini54IsViso" localSheetId="5">'Forma 6'!$J$102</definedName>
    <definedName name="VAS075_F_Pastataiadmini54IsViso">'Forma 6'!$J$102</definedName>
    <definedName name="VAS075_F_Pastataiadmini55PavirsiniuNuoteku" localSheetId="5">'Forma 6'!$N$102</definedName>
    <definedName name="VAS075_F_Pastataiadmini55PavirsiniuNuoteku">'Forma 6'!$N$102</definedName>
    <definedName name="VAS075_F_Pastataiadmini56KitosReguliuojamosios" localSheetId="5">'Forma 6'!$O$102</definedName>
    <definedName name="VAS075_F_Pastataiadmini56KitosReguliuojamosios">'Forma 6'!$O$102</definedName>
    <definedName name="VAS075_F_Pastataiadmini57KitosVeiklos" localSheetId="5">'Forma 6'!$P$102</definedName>
    <definedName name="VAS075_F_Pastataiadmini57KitosVeiklos">'Forma 6'!$P$102</definedName>
    <definedName name="VAS075_F_Pastataiirstat21IS" localSheetId="5">'Forma 6'!$D$15</definedName>
    <definedName name="VAS075_F_Pastataiirstat21IS">'Forma 6'!$D$15</definedName>
    <definedName name="VAS075_F_Pastataiirstat22ApskaitosVeikla" localSheetId="5">'Forma 6'!$E$15</definedName>
    <definedName name="VAS075_F_Pastataiirstat22ApskaitosVeikla">'Forma 6'!$E$15</definedName>
    <definedName name="VAS075_F_Pastataiirstat231GeriamojoVandens" localSheetId="5">'Forma 6'!$G$15</definedName>
    <definedName name="VAS075_F_Pastataiirstat231GeriamojoVandens">'Forma 6'!$G$15</definedName>
    <definedName name="VAS075_F_Pastataiirstat232GeriamojoVandens" localSheetId="5">'Forma 6'!$H$15</definedName>
    <definedName name="VAS075_F_Pastataiirstat232GeriamojoVandens">'Forma 6'!$H$15</definedName>
    <definedName name="VAS075_F_Pastataiirstat233GeriamojoVandens" localSheetId="5">'Forma 6'!$I$15</definedName>
    <definedName name="VAS075_F_Pastataiirstat233GeriamojoVandens">'Forma 6'!$I$15</definedName>
    <definedName name="VAS075_F_Pastataiirstat23IsViso" localSheetId="5">'Forma 6'!$F$15</definedName>
    <definedName name="VAS075_F_Pastataiirstat23IsViso">'Forma 6'!$F$15</definedName>
    <definedName name="VAS075_F_Pastataiirstat241NuotekuSurinkimas" localSheetId="5">'Forma 6'!$K$15</definedName>
    <definedName name="VAS075_F_Pastataiirstat241NuotekuSurinkimas">'Forma 6'!$K$15</definedName>
    <definedName name="VAS075_F_Pastataiirstat242NuotekuValymas" localSheetId="5">'Forma 6'!$L$15</definedName>
    <definedName name="VAS075_F_Pastataiirstat242NuotekuValymas">'Forma 6'!$L$15</definedName>
    <definedName name="VAS075_F_Pastataiirstat243NuotekuDumblo" localSheetId="5">'Forma 6'!$M$15</definedName>
    <definedName name="VAS075_F_Pastataiirstat243NuotekuDumblo">'Forma 6'!$M$15</definedName>
    <definedName name="VAS075_F_Pastataiirstat24IsViso" localSheetId="5">'Forma 6'!$J$15</definedName>
    <definedName name="VAS075_F_Pastataiirstat24IsViso">'Forma 6'!$J$15</definedName>
    <definedName name="VAS075_F_Pastataiirstat25PavirsiniuNuoteku" localSheetId="5">'Forma 6'!$N$15</definedName>
    <definedName name="VAS075_F_Pastataiirstat25PavirsiniuNuoteku">'Forma 6'!$N$15</definedName>
    <definedName name="VAS075_F_Pastataiirstat26KitosReguliuojamosios" localSheetId="5">'Forma 6'!$O$15</definedName>
    <definedName name="VAS075_F_Pastataiirstat26KitosReguliuojamosios">'Forma 6'!$O$15</definedName>
    <definedName name="VAS075_F_Pastataiirstat27KitosVeiklos" localSheetId="5">'Forma 6'!$P$15</definedName>
    <definedName name="VAS075_F_Pastataiirstat27KitosVeiklos">'Forma 6'!$P$15</definedName>
    <definedName name="VAS075_F_Pastataiirstat31IS" localSheetId="5">'Forma 6'!$D$38</definedName>
    <definedName name="VAS075_F_Pastataiirstat31IS">'Forma 6'!$D$38</definedName>
    <definedName name="VAS075_F_Pastataiirstat32ApskaitosVeikla" localSheetId="5">'Forma 6'!$E$38</definedName>
    <definedName name="VAS075_F_Pastataiirstat32ApskaitosVeikla">'Forma 6'!$E$38</definedName>
    <definedName name="VAS075_F_Pastataiirstat331GeriamojoVandens" localSheetId="5">'Forma 6'!$G$38</definedName>
    <definedName name="VAS075_F_Pastataiirstat331GeriamojoVandens">'Forma 6'!$G$38</definedName>
    <definedName name="VAS075_F_Pastataiirstat332GeriamojoVandens" localSheetId="5">'Forma 6'!$H$38</definedName>
    <definedName name="VAS075_F_Pastataiirstat332GeriamojoVandens">'Forma 6'!$H$38</definedName>
    <definedName name="VAS075_F_Pastataiirstat333GeriamojoVandens" localSheetId="5">'Forma 6'!$I$38</definedName>
    <definedName name="VAS075_F_Pastataiirstat333GeriamojoVandens">'Forma 6'!$I$38</definedName>
    <definedName name="VAS075_F_Pastataiirstat33IsViso" localSheetId="5">'Forma 6'!$F$38</definedName>
    <definedName name="VAS075_F_Pastataiirstat33IsViso">'Forma 6'!$F$38</definedName>
    <definedName name="VAS075_F_Pastataiirstat341NuotekuSurinkimas" localSheetId="5">'Forma 6'!$K$38</definedName>
    <definedName name="VAS075_F_Pastataiirstat341NuotekuSurinkimas">'Forma 6'!$K$38</definedName>
    <definedName name="VAS075_F_Pastataiirstat342NuotekuValymas" localSheetId="5">'Forma 6'!$L$38</definedName>
    <definedName name="VAS075_F_Pastataiirstat342NuotekuValymas">'Forma 6'!$L$38</definedName>
    <definedName name="VAS075_F_Pastataiirstat343NuotekuDumblo" localSheetId="5">'Forma 6'!$M$38</definedName>
    <definedName name="VAS075_F_Pastataiirstat343NuotekuDumblo">'Forma 6'!$M$38</definedName>
    <definedName name="VAS075_F_Pastataiirstat34IsViso" localSheetId="5">'Forma 6'!$J$38</definedName>
    <definedName name="VAS075_F_Pastataiirstat34IsViso">'Forma 6'!$J$38</definedName>
    <definedName name="VAS075_F_Pastataiirstat35PavirsiniuNuoteku" localSheetId="5">'Forma 6'!$N$38</definedName>
    <definedName name="VAS075_F_Pastataiirstat35PavirsiniuNuoteku">'Forma 6'!$N$38</definedName>
    <definedName name="VAS075_F_Pastataiirstat36KitosReguliuojamosios" localSheetId="5">'Forma 6'!$O$38</definedName>
    <definedName name="VAS075_F_Pastataiirstat36KitosReguliuojamosios">'Forma 6'!$O$38</definedName>
    <definedName name="VAS075_F_Pastataiirstat37KitosVeiklos" localSheetId="5">'Forma 6'!$P$38</definedName>
    <definedName name="VAS075_F_Pastataiirstat37KitosVeiklos">'Forma 6'!$P$38</definedName>
    <definedName name="VAS075_F_Pastataiirstat41IS" localSheetId="5">'Forma 6'!$D$61</definedName>
    <definedName name="VAS075_F_Pastataiirstat41IS">'Forma 6'!$D$61</definedName>
    <definedName name="VAS075_F_Pastataiirstat42ApskaitosVeikla" localSheetId="5">'Forma 6'!$E$61</definedName>
    <definedName name="VAS075_F_Pastataiirstat42ApskaitosVeikla">'Forma 6'!$E$61</definedName>
    <definedName name="VAS075_F_Pastataiirstat431GeriamojoVandens" localSheetId="5">'Forma 6'!$G$61</definedName>
    <definedName name="VAS075_F_Pastataiirstat431GeriamojoVandens">'Forma 6'!$G$61</definedName>
    <definedName name="VAS075_F_Pastataiirstat432GeriamojoVandens" localSheetId="5">'Forma 6'!$H$61</definedName>
    <definedName name="VAS075_F_Pastataiirstat432GeriamojoVandens">'Forma 6'!$H$61</definedName>
    <definedName name="VAS075_F_Pastataiirstat433GeriamojoVandens" localSheetId="5">'Forma 6'!$I$61</definedName>
    <definedName name="VAS075_F_Pastataiirstat433GeriamojoVandens">'Forma 6'!$I$61</definedName>
    <definedName name="VAS075_F_Pastataiirstat43IsViso" localSheetId="5">'Forma 6'!$F$61</definedName>
    <definedName name="VAS075_F_Pastataiirstat43IsViso">'Forma 6'!$F$61</definedName>
    <definedName name="VAS075_F_Pastataiirstat441NuotekuSurinkimas" localSheetId="5">'Forma 6'!$K$61</definedName>
    <definedName name="VAS075_F_Pastataiirstat441NuotekuSurinkimas">'Forma 6'!$K$61</definedName>
    <definedName name="VAS075_F_Pastataiirstat442NuotekuValymas" localSheetId="5">'Forma 6'!$L$61</definedName>
    <definedName name="VAS075_F_Pastataiirstat442NuotekuValymas">'Forma 6'!$L$61</definedName>
    <definedName name="VAS075_F_Pastataiirstat443NuotekuDumblo" localSheetId="5">'Forma 6'!$M$61</definedName>
    <definedName name="VAS075_F_Pastataiirstat443NuotekuDumblo">'Forma 6'!$M$61</definedName>
    <definedName name="VAS075_F_Pastataiirstat44IsViso" localSheetId="5">'Forma 6'!$J$61</definedName>
    <definedName name="VAS075_F_Pastataiirstat44IsViso">'Forma 6'!$J$61</definedName>
    <definedName name="VAS075_F_Pastataiirstat45PavirsiniuNuoteku" localSheetId="5">'Forma 6'!$N$61</definedName>
    <definedName name="VAS075_F_Pastataiirstat45PavirsiniuNuoteku">'Forma 6'!$N$61</definedName>
    <definedName name="VAS075_F_Pastataiirstat46KitosReguliuojamosios" localSheetId="5">'Forma 6'!$O$61</definedName>
    <definedName name="VAS075_F_Pastataiirstat46KitosReguliuojamosios">'Forma 6'!$O$61</definedName>
    <definedName name="VAS075_F_Pastataiirstat47KitosVeiklos" localSheetId="5">'Forma 6'!$P$61</definedName>
    <definedName name="VAS075_F_Pastataiirstat47KitosVeiklos">'Forma 6'!$P$61</definedName>
    <definedName name="VAS075_F_Pastataiirstat51IS" localSheetId="5">'Forma 6'!$D$101</definedName>
    <definedName name="VAS075_F_Pastataiirstat51IS">'Forma 6'!$D$101</definedName>
    <definedName name="VAS075_F_Pastataiirstat52ApskaitosVeikla" localSheetId="5">'Forma 6'!$E$101</definedName>
    <definedName name="VAS075_F_Pastataiirstat52ApskaitosVeikla">'Forma 6'!$E$101</definedName>
    <definedName name="VAS075_F_Pastataiirstat531GeriamojoVandens" localSheetId="5">'Forma 6'!$G$101</definedName>
    <definedName name="VAS075_F_Pastataiirstat531GeriamojoVandens">'Forma 6'!$G$101</definedName>
    <definedName name="VAS075_F_Pastataiirstat532GeriamojoVandens" localSheetId="5">'Forma 6'!$H$101</definedName>
    <definedName name="VAS075_F_Pastataiirstat532GeriamojoVandens">'Forma 6'!$H$101</definedName>
    <definedName name="VAS075_F_Pastataiirstat533GeriamojoVandens" localSheetId="5">'Forma 6'!$I$101</definedName>
    <definedName name="VAS075_F_Pastataiirstat533GeriamojoVandens">'Forma 6'!$I$101</definedName>
    <definedName name="VAS075_F_Pastataiirstat53IsViso" localSheetId="5">'Forma 6'!$F$101</definedName>
    <definedName name="VAS075_F_Pastataiirstat53IsViso">'Forma 6'!$F$101</definedName>
    <definedName name="VAS075_F_Pastataiirstat541NuotekuSurinkimas" localSheetId="5">'Forma 6'!$K$101</definedName>
    <definedName name="VAS075_F_Pastataiirstat541NuotekuSurinkimas">'Forma 6'!$K$101</definedName>
    <definedName name="VAS075_F_Pastataiirstat542NuotekuValymas" localSheetId="5">'Forma 6'!$L$101</definedName>
    <definedName name="VAS075_F_Pastataiirstat542NuotekuValymas">'Forma 6'!$L$101</definedName>
    <definedName name="VAS075_F_Pastataiirstat543NuotekuDumblo" localSheetId="5">'Forma 6'!$M$101</definedName>
    <definedName name="VAS075_F_Pastataiirstat543NuotekuDumblo">'Forma 6'!$M$101</definedName>
    <definedName name="VAS075_F_Pastataiirstat54IsViso" localSheetId="5">'Forma 6'!$J$101</definedName>
    <definedName name="VAS075_F_Pastataiirstat54IsViso">'Forma 6'!$J$101</definedName>
    <definedName name="VAS075_F_Pastataiirstat55PavirsiniuNuoteku" localSheetId="5">'Forma 6'!$N$101</definedName>
    <definedName name="VAS075_F_Pastataiirstat55PavirsiniuNuoteku">'Forma 6'!$N$101</definedName>
    <definedName name="VAS075_F_Pastataiirstat56KitosReguliuojamosios" localSheetId="5">'Forma 6'!$O$101</definedName>
    <definedName name="VAS075_F_Pastataiirstat56KitosReguliuojamosios">'Forma 6'!$O$101</definedName>
    <definedName name="VAS075_F_Pastataiirstat57KitosVeiklos" localSheetId="5">'Forma 6'!$P$101</definedName>
    <definedName name="VAS075_F_Pastataiirstat57KitosVeiklos">'Forma 6'!$P$101</definedName>
    <definedName name="VAS075_F_Specprogramine21IS" localSheetId="5">'Forma 6'!$D$13</definedName>
    <definedName name="VAS075_F_Specprogramine21IS">'Forma 6'!$D$13</definedName>
    <definedName name="VAS075_F_Specprogramine22ApskaitosVeikla" localSheetId="5">'Forma 6'!$E$13</definedName>
    <definedName name="VAS075_F_Specprogramine22ApskaitosVeikla">'Forma 6'!$E$13</definedName>
    <definedName name="VAS075_F_Specprogramine231GeriamojoVandens" localSheetId="5">'Forma 6'!$G$13</definedName>
    <definedName name="VAS075_F_Specprogramine231GeriamojoVandens">'Forma 6'!$G$13</definedName>
    <definedName name="VAS075_F_Specprogramine232GeriamojoVandens" localSheetId="5">'Forma 6'!$H$13</definedName>
    <definedName name="VAS075_F_Specprogramine232GeriamojoVandens">'Forma 6'!$H$13</definedName>
    <definedName name="VAS075_F_Specprogramine233GeriamojoVandens" localSheetId="5">'Forma 6'!$I$13</definedName>
    <definedName name="VAS075_F_Specprogramine233GeriamojoVandens">'Forma 6'!$I$13</definedName>
    <definedName name="VAS075_F_Specprogramine23IsViso" localSheetId="5">'Forma 6'!$F$13</definedName>
    <definedName name="VAS075_F_Specprogramine23IsViso">'Forma 6'!$F$13</definedName>
    <definedName name="VAS075_F_Specprogramine241NuotekuSurinkimas" localSheetId="5">'Forma 6'!$K$13</definedName>
    <definedName name="VAS075_F_Specprogramine241NuotekuSurinkimas">'Forma 6'!$K$13</definedName>
    <definedName name="VAS075_F_Specprogramine242NuotekuValymas" localSheetId="5">'Forma 6'!$L$13</definedName>
    <definedName name="VAS075_F_Specprogramine242NuotekuValymas">'Forma 6'!$L$13</definedName>
    <definedName name="VAS075_F_Specprogramine243NuotekuDumblo" localSheetId="5">'Forma 6'!$M$13</definedName>
    <definedName name="VAS075_F_Specprogramine243NuotekuDumblo">'Forma 6'!$M$13</definedName>
    <definedName name="VAS075_F_Specprogramine24IsViso" localSheetId="5">'Forma 6'!$J$13</definedName>
    <definedName name="VAS075_F_Specprogramine24IsViso">'Forma 6'!$J$13</definedName>
    <definedName name="VAS075_F_Specprogramine25PavirsiniuNuoteku" localSheetId="5">'Forma 6'!$N$13</definedName>
    <definedName name="VAS075_F_Specprogramine25PavirsiniuNuoteku">'Forma 6'!$N$13</definedName>
    <definedName name="VAS075_F_Specprogramine26KitosReguliuojamosios" localSheetId="5">'Forma 6'!$O$13</definedName>
    <definedName name="VAS075_F_Specprogramine26KitosReguliuojamosios">'Forma 6'!$O$13</definedName>
    <definedName name="VAS075_F_Specprogramine27KitosVeiklos" localSheetId="5">'Forma 6'!$P$13</definedName>
    <definedName name="VAS075_F_Specprogramine27KitosVeiklos">'Forma 6'!$P$13</definedName>
    <definedName name="VAS075_F_Specprogramine31IS" localSheetId="5">'Forma 6'!$D$36</definedName>
    <definedName name="VAS075_F_Specprogramine31IS">'Forma 6'!$D$36</definedName>
    <definedName name="VAS075_F_Specprogramine32ApskaitosVeikla" localSheetId="5">'Forma 6'!$E$36</definedName>
    <definedName name="VAS075_F_Specprogramine32ApskaitosVeikla">'Forma 6'!$E$36</definedName>
    <definedName name="VAS075_F_Specprogramine331GeriamojoVandens" localSheetId="5">'Forma 6'!$G$36</definedName>
    <definedName name="VAS075_F_Specprogramine331GeriamojoVandens">'Forma 6'!$G$36</definedName>
    <definedName name="VAS075_F_Specprogramine332GeriamojoVandens" localSheetId="5">'Forma 6'!$H$36</definedName>
    <definedName name="VAS075_F_Specprogramine332GeriamojoVandens">'Forma 6'!$H$36</definedName>
    <definedName name="VAS075_F_Specprogramine333GeriamojoVandens" localSheetId="5">'Forma 6'!$I$36</definedName>
    <definedName name="VAS075_F_Specprogramine333GeriamojoVandens">'Forma 6'!$I$36</definedName>
    <definedName name="VAS075_F_Specprogramine33IsViso" localSheetId="5">'Forma 6'!$F$36</definedName>
    <definedName name="VAS075_F_Specprogramine33IsViso">'Forma 6'!$F$36</definedName>
    <definedName name="VAS075_F_Specprogramine341NuotekuSurinkimas" localSheetId="5">'Forma 6'!$K$36</definedName>
    <definedName name="VAS075_F_Specprogramine341NuotekuSurinkimas">'Forma 6'!$K$36</definedName>
    <definedName name="VAS075_F_Specprogramine342NuotekuValymas" localSheetId="5">'Forma 6'!$L$36</definedName>
    <definedName name="VAS075_F_Specprogramine342NuotekuValymas">'Forma 6'!$L$36</definedName>
    <definedName name="VAS075_F_Specprogramine343NuotekuDumblo" localSheetId="5">'Forma 6'!$M$36</definedName>
    <definedName name="VAS075_F_Specprogramine343NuotekuDumblo">'Forma 6'!$M$36</definedName>
    <definedName name="VAS075_F_Specprogramine34IsViso" localSheetId="5">'Forma 6'!$J$36</definedName>
    <definedName name="VAS075_F_Specprogramine34IsViso">'Forma 6'!$J$36</definedName>
    <definedName name="VAS075_F_Specprogramine35PavirsiniuNuoteku" localSheetId="5">'Forma 6'!$N$36</definedName>
    <definedName name="VAS075_F_Specprogramine35PavirsiniuNuoteku">'Forma 6'!$N$36</definedName>
    <definedName name="VAS075_F_Specprogramine36KitosReguliuojamosios" localSheetId="5">'Forma 6'!$O$36</definedName>
    <definedName name="VAS075_F_Specprogramine36KitosReguliuojamosios">'Forma 6'!$O$36</definedName>
    <definedName name="VAS075_F_Specprogramine37KitosVeiklos" localSheetId="5">'Forma 6'!$P$36</definedName>
    <definedName name="VAS075_F_Specprogramine37KitosVeiklos">'Forma 6'!$P$36</definedName>
    <definedName name="VAS075_F_Specprogramine41IS" localSheetId="5">'Forma 6'!$D$59</definedName>
    <definedName name="VAS075_F_Specprogramine41IS">'Forma 6'!$D$59</definedName>
    <definedName name="VAS075_F_Specprogramine42ApskaitosVeikla" localSheetId="5">'Forma 6'!$E$59</definedName>
    <definedName name="VAS075_F_Specprogramine42ApskaitosVeikla">'Forma 6'!$E$59</definedName>
    <definedName name="VAS075_F_Specprogramine431GeriamojoVandens" localSheetId="5">'Forma 6'!$G$59</definedName>
    <definedName name="VAS075_F_Specprogramine431GeriamojoVandens">'Forma 6'!$G$59</definedName>
    <definedName name="VAS075_F_Specprogramine432GeriamojoVandens" localSheetId="5">'Forma 6'!$H$59</definedName>
    <definedName name="VAS075_F_Specprogramine432GeriamojoVandens">'Forma 6'!$H$59</definedName>
    <definedName name="VAS075_F_Specprogramine433GeriamojoVandens" localSheetId="5">'Forma 6'!$I$59</definedName>
    <definedName name="VAS075_F_Specprogramine433GeriamojoVandens">'Forma 6'!$I$59</definedName>
    <definedName name="VAS075_F_Specprogramine43IsViso" localSheetId="5">'Forma 6'!$F$59</definedName>
    <definedName name="VAS075_F_Specprogramine43IsViso">'Forma 6'!$F$59</definedName>
    <definedName name="VAS075_F_Specprogramine441NuotekuSurinkimas" localSheetId="5">'Forma 6'!$K$59</definedName>
    <definedName name="VAS075_F_Specprogramine441NuotekuSurinkimas">'Forma 6'!$K$59</definedName>
    <definedName name="VAS075_F_Specprogramine442NuotekuValymas" localSheetId="5">'Forma 6'!$L$59</definedName>
    <definedName name="VAS075_F_Specprogramine442NuotekuValymas">'Forma 6'!$L$59</definedName>
    <definedName name="VAS075_F_Specprogramine443NuotekuDumblo" localSheetId="5">'Forma 6'!$M$59</definedName>
    <definedName name="VAS075_F_Specprogramine443NuotekuDumblo">'Forma 6'!$M$59</definedName>
    <definedName name="VAS075_F_Specprogramine44IsViso" localSheetId="5">'Forma 6'!$J$59</definedName>
    <definedName name="VAS075_F_Specprogramine44IsViso">'Forma 6'!$J$59</definedName>
    <definedName name="VAS075_F_Specprogramine45PavirsiniuNuoteku" localSheetId="5">'Forma 6'!$N$59</definedName>
    <definedName name="VAS075_F_Specprogramine45PavirsiniuNuoteku">'Forma 6'!$N$59</definedName>
    <definedName name="VAS075_F_Specprogramine46KitosReguliuojamosios" localSheetId="5">'Forma 6'!$O$59</definedName>
    <definedName name="VAS075_F_Specprogramine46KitosReguliuojamosios">'Forma 6'!$O$59</definedName>
    <definedName name="VAS075_F_Specprogramine47KitosVeiklos" localSheetId="5">'Forma 6'!$P$59</definedName>
    <definedName name="VAS075_F_Specprogramine47KitosVeiklos">'Forma 6'!$P$59</definedName>
    <definedName name="VAS075_F_Specprogramine51IS" localSheetId="5">'Forma 6'!$D$99</definedName>
    <definedName name="VAS075_F_Specprogramine51IS">'Forma 6'!$D$99</definedName>
    <definedName name="VAS075_F_Specprogramine52ApskaitosVeikla" localSheetId="5">'Forma 6'!$E$99</definedName>
    <definedName name="VAS075_F_Specprogramine52ApskaitosVeikla">'Forma 6'!$E$99</definedName>
    <definedName name="VAS075_F_Specprogramine531GeriamojoVandens" localSheetId="5">'Forma 6'!$G$99</definedName>
    <definedName name="VAS075_F_Specprogramine531GeriamojoVandens">'Forma 6'!$G$99</definedName>
    <definedName name="VAS075_F_Specprogramine532GeriamojoVandens" localSheetId="5">'Forma 6'!$H$99</definedName>
    <definedName name="VAS075_F_Specprogramine532GeriamojoVandens">'Forma 6'!$H$99</definedName>
    <definedName name="VAS075_F_Specprogramine533GeriamojoVandens" localSheetId="5">'Forma 6'!$I$99</definedName>
    <definedName name="VAS075_F_Specprogramine533GeriamojoVandens">'Forma 6'!$I$99</definedName>
    <definedName name="VAS075_F_Specprogramine53IsViso" localSheetId="5">'Forma 6'!$F$99</definedName>
    <definedName name="VAS075_F_Specprogramine53IsViso">'Forma 6'!$F$99</definedName>
    <definedName name="VAS075_F_Specprogramine541NuotekuSurinkimas" localSheetId="5">'Forma 6'!$K$99</definedName>
    <definedName name="VAS075_F_Specprogramine541NuotekuSurinkimas">'Forma 6'!$K$99</definedName>
    <definedName name="VAS075_F_Specprogramine542NuotekuValymas" localSheetId="5">'Forma 6'!$L$99</definedName>
    <definedName name="VAS075_F_Specprogramine542NuotekuValymas">'Forma 6'!$L$99</definedName>
    <definedName name="VAS075_F_Specprogramine543NuotekuDumblo" localSheetId="5">'Forma 6'!$M$99</definedName>
    <definedName name="VAS075_F_Specprogramine543NuotekuDumblo">'Forma 6'!$M$99</definedName>
    <definedName name="VAS075_F_Specprogramine54IsViso" localSheetId="5">'Forma 6'!$J$99</definedName>
    <definedName name="VAS075_F_Specprogramine54IsViso">'Forma 6'!$J$99</definedName>
    <definedName name="VAS075_F_Specprogramine55PavirsiniuNuoteku" localSheetId="5">'Forma 6'!$N$99</definedName>
    <definedName name="VAS075_F_Specprogramine55PavirsiniuNuoteku">'Forma 6'!$N$99</definedName>
    <definedName name="VAS075_F_Specprogramine56KitosReguliuojamosios" localSheetId="5">'Forma 6'!$O$99</definedName>
    <definedName name="VAS075_F_Specprogramine56KitosReguliuojamosios">'Forma 6'!$O$99</definedName>
    <definedName name="VAS075_F_Specprogramine57KitosVeiklos" localSheetId="5">'Forma 6'!$P$99</definedName>
    <definedName name="VAS075_F_Specprogramine57KitosVeiklos">'Forma 6'!$P$99</definedName>
    <definedName name="VAS075_F_Standartinepro21IS" localSheetId="5">'Forma 6'!$D$12</definedName>
    <definedName name="VAS075_F_Standartinepro21IS">'Forma 6'!$D$12</definedName>
    <definedName name="VAS075_F_Standartinepro22ApskaitosVeikla" localSheetId="5">'Forma 6'!$E$12</definedName>
    <definedName name="VAS075_F_Standartinepro22ApskaitosVeikla">'Forma 6'!$E$12</definedName>
    <definedName name="VAS075_F_Standartinepro231GeriamojoVandens" localSheetId="5">'Forma 6'!$G$12</definedName>
    <definedName name="VAS075_F_Standartinepro231GeriamojoVandens">'Forma 6'!$G$12</definedName>
    <definedName name="VAS075_F_Standartinepro232GeriamojoVandens" localSheetId="5">'Forma 6'!$H$12</definedName>
    <definedName name="VAS075_F_Standartinepro232GeriamojoVandens">'Forma 6'!$H$12</definedName>
    <definedName name="VAS075_F_Standartinepro233GeriamojoVandens" localSheetId="5">'Forma 6'!$I$12</definedName>
    <definedName name="VAS075_F_Standartinepro233GeriamojoVandens">'Forma 6'!$I$12</definedName>
    <definedName name="VAS075_F_Standartinepro23IsViso" localSheetId="5">'Forma 6'!$F$12</definedName>
    <definedName name="VAS075_F_Standartinepro23IsViso">'Forma 6'!$F$12</definedName>
    <definedName name="VAS075_F_Standartinepro241NuotekuSurinkimas" localSheetId="5">'Forma 6'!$K$12</definedName>
    <definedName name="VAS075_F_Standartinepro241NuotekuSurinkimas">'Forma 6'!$K$12</definedName>
    <definedName name="VAS075_F_Standartinepro242NuotekuValymas" localSheetId="5">'Forma 6'!$L$12</definedName>
    <definedName name="VAS075_F_Standartinepro242NuotekuValymas">'Forma 6'!$L$12</definedName>
    <definedName name="VAS075_F_Standartinepro243NuotekuDumblo" localSheetId="5">'Forma 6'!$M$12</definedName>
    <definedName name="VAS075_F_Standartinepro243NuotekuDumblo">'Forma 6'!$M$12</definedName>
    <definedName name="VAS075_F_Standartinepro24IsViso" localSheetId="5">'Forma 6'!$J$12</definedName>
    <definedName name="VAS075_F_Standartinepro24IsViso">'Forma 6'!$J$12</definedName>
    <definedName name="VAS075_F_Standartinepro25PavirsiniuNuoteku" localSheetId="5">'Forma 6'!$N$12</definedName>
    <definedName name="VAS075_F_Standartinepro25PavirsiniuNuoteku">'Forma 6'!$N$12</definedName>
    <definedName name="VAS075_F_Standartinepro26KitosReguliuojamosios" localSheetId="5">'Forma 6'!$O$12</definedName>
    <definedName name="VAS075_F_Standartinepro26KitosReguliuojamosios">'Forma 6'!$O$12</definedName>
    <definedName name="VAS075_F_Standartinepro27KitosVeiklos" localSheetId="5">'Forma 6'!$P$12</definedName>
    <definedName name="VAS075_F_Standartinepro27KitosVeiklos">'Forma 6'!$P$12</definedName>
    <definedName name="VAS075_F_Standartinepro31IS" localSheetId="5">'Forma 6'!$D$35</definedName>
    <definedName name="VAS075_F_Standartinepro31IS">'Forma 6'!$D$35</definedName>
    <definedName name="VAS075_F_Standartinepro32ApskaitosVeikla" localSheetId="5">'Forma 6'!$E$35</definedName>
    <definedName name="VAS075_F_Standartinepro32ApskaitosVeikla">'Forma 6'!$E$35</definedName>
    <definedName name="VAS075_F_Standartinepro331GeriamojoVandens" localSheetId="5">'Forma 6'!$G$35</definedName>
    <definedName name="VAS075_F_Standartinepro331GeriamojoVandens">'Forma 6'!$G$35</definedName>
    <definedName name="VAS075_F_Standartinepro332GeriamojoVandens" localSheetId="5">'Forma 6'!$H$35</definedName>
    <definedName name="VAS075_F_Standartinepro332GeriamojoVandens">'Forma 6'!$H$35</definedName>
    <definedName name="VAS075_F_Standartinepro333GeriamojoVandens" localSheetId="5">'Forma 6'!$I$35</definedName>
    <definedName name="VAS075_F_Standartinepro333GeriamojoVandens">'Forma 6'!$I$35</definedName>
    <definedName name="VAS075_F_Standartinepro33IsViso" localSheetId="5">'Forma 6'!$F$35</definedName>
    <definedName name="VAS075_F_Standartinepro33IsViso">'Forma 6'!$F$35</definedName>
    <definedName name="VAS075_F_Standartinepro341NuotekuSurinkimas" localSheetId="5">'Forma 6'!$K$35</definedName>
    <definedName name="VAS075_F_Standartinepro341NuotekuSurinkimas">'Forma 6'!$K$35</definedName>
    <definedName name="VAS075_F_Standartinepro342NuotekuValymas" localSheetId="5">'Forma 6'!$L$35</definedName>
    <definedName name="VAS075_F_Standartinepro342NuotekuValymas">'Forma 6'!$L$35</definedName>
    <definedName name="VAS075_F_Standartinepro343NuotekuDumblo" localSheetId="5">'Forma 6'!$M$35</definedName>
    <definedName name="VAS075_F_Standartinepro343NuotekuDumblo">'Forma 6'!$M$35</definedName>
    <definedName name="VAS075_F_Standartinepro34IsViso" localSheetId="5">'Forma 6'!$J$35</definedName>
    <definedName name="VAS075_F_Standartinepro34IsViso">'Forma 6'!$J$35</definedName>
    <definedName name="VAS075_F_Standartinepro35PavirsiniuNuoteku" localSheetId="5">'Forma 6'!$N$35</definedName>
    <definedName name="VAS075_F_Standartinepro35PavirsiniuNuoteku">'Forma 6'!$N$35</definedName>
    <definedName name="VAS075_F_Standartinepro36KitosReguliuojamosios" localSheetId="5">'Forma 6'!$O$35</definedName>
    <definedName name="VAS075_F_Standartinepro36KitosReguliuojamosios">'Forma 6'!$O$35</definedName>
    <definedName name="VAS075_F_Standartinepro37KitosVeiklos" localSheetId="5">'Forma 6'!$P$35</definedName>
    <definedName name="VAS075_F_Standartinepro37KitosVeiklos">'Forma 6'!$P$35</definedName>
    <definedName name="VAS075_F_Standartinepro41IS" localSheetId="5">'Forma 6'!$D$58</definedName>
    <definedName name="VAS075_F_Standartinepro41IS">'Forma 6'!$D$58</definedName>
    <definedName name="VAS075_F_Standartinepro42ApskaitosVeikla" localSheetId="5">'Forma 6'!$E$58</definedName>
    <definedName name="VAS075_F_Standartinepro42ApskaitosVeikla">'Forma 6'!$E$58</definedName>
    <definedName name="VAS075_F_Standartinepro431GeriamojoVandens" localSheetId="5">'Forma 6'!$G$58</definedName>
    <definedName name="VAS075_F_Standartinepro431GeriamojoVandens">'Forma 6'!$G$58</definedName>
    <definedName name="VAS075_F_Standartinepro432GeriamojoVandens" localSheetId="5">'Forma 6'!$H$58</definedName>
    <definedName name="VAS075_F_Standartinepro432GeriamojoVandens">'Forma 6'!$H$58</definedName>
    <definedName name="VAS075_F_Standartinepro433GeriamojoVandens" localSheetId="5">'Forma 6'!$I$58</definedName>
    <definedName name="VAS075_F_Standartinepro433GeriamojoVandens">'Forma 6'!$I$58</definedName>
    <definedName name="VAS075_F_Standartinepro43IsViso" localSheetId="5">'Forma 6'!$F$58</definedName>
    <definedName name="VAS075_F_Standartinepro43IsViso">'Forma 6'!$F$58</definedName>
    <definedName name="VAS075_F_Standartinepro441NuotekuSurinkimas" localSheetId="5">'Forma 6'!$K$58</definedName>
    <definedName name="VAS075_F_Standartinepro441NuotekuSurinkimas">'Forma 6'!$K$58</definedName>
    <definedName name="VAS075_F_Standartinepro442NuotekuValymas" localSheetId="5">'Forma 6'!$L$58</definedName>
    <definedName name="VAS075_F_Standartinepro442NuotekuValymas">'Forma 6'!$L$58</definedName>
    <definedName name="VAS075_F_Standartinepro443NuotekuDumblo" localSheetId="5">'Forma 6'!$M$58</definedName>
    <definedName name="VAS075_F_Standartinepro443NuotekuDumblo">'Forma 6'!$M$58</definedName>
    <definedName name="VAS075_F_Standartinepro44IsViso" localSheetId="5">'Forma 6'!$J$58</definedName>
    <definedName name="VAS075_F_Standartinepro44IsViso">'Forma 6'!$J$58</definedName>
    <definedName name="VAS075_F_Standartinepro45PavirsiniuNuoteku" localSheetId="5">'Forma 6'!$N$58</definedName>
    <definedName name="VAS075_F_Standartinepro45PavirsiniuNuoteku">'Forma 6'!$N$58</definedName>
    <definedName name="VAS075_F_Standartinepro46KitosReguliuojamosios" localSheetId="5">'Forma 6'!$O$58</definedName>
    <definedName name="VAS075_F_Standartinepro46KitosReguliuojamosios">'Forma 6'!$O$58</definedName>
    <definedName name="VAS075_F_Standartinepro47KitosVeiklos" localSheetId="5">'Forma 6'!$P$58</definedName>
    <definedName name="VAS075_F_Standartinepro47KitosVeiklos">'Forma 6'!$P$58</definedName>
    <definedName name="VAS075_F_Standartinepro51IS" localSheetId="5">'Forma 6'!$D$98</definedName>
    <definedName name="VAS075_F_Standartinepro51IS">'Forma 6'!$D$98</definedName>
    <definedName name="VAS075_F_Standartinepro52ApskaitosVeikla" localSheetId="5">'Forma 6'!$E$98</definedName>
    <definedName name="VAS075_F_Standartinepro52ApskaitosVeikla">'Forma 6'!$E$98</definedName>
    <definedName name="VAS075_F_Standartinepro531GeriamojoVandens" localSheetId="5">'Forma 6'!$G$98</definedName>
    <definedName name="VAS075_F_Standartinepro531GeriamojoVandens">'Forma 6'!$G$98</definedName>
    <definedName name="VAS075_F_Standartinepro532GeriamojoVandens" localSheetId="5">'Forma 6'!$H$98</definedName>
    <definedName name="VAS075_F_Standartinepro532GeriamojoVandens">'Forma 6'!$H$98</definedName>
    <definedName name="VAS075_F_Standartinepro533GeriamojoVandens" localSheetId="5">'Forma 6'!$I$98</definedName>
    <definedName name="VAS075_F_Standartinepro533GeriamojoVandens">'Forma 6'!$I$98</definedName>
    <definedName name="VAS075_F_Standartinepro53IsViso" localSheetId="5">'Forma 6'!$F$98</definedName>
    <definedName name="VAS075_F_Standartinepro53IsViso">'Forma 6'!$F$98</definedName>
    <definedName name="VAS075_F_Standartinepro541NuotekuSurinkimas" localSheetId="5">'Forma 6'!$K$98</definedName>
    <definedName name="VAS075_F_Standartinepro541NuotekuSurinkimas">'Forma 6'!$K$98</definedName>
    <definedName name="VAS075_F_Standartinepro542NuotekuValymas" localSheetId="5">'Forma 6'!$L$98</definedName>
    <definedName name="VAS075_F_Standartinepro542NuotekuValymas">'Forma 6'!$L$98</definedName>
    <definedName name="VAS075_F_Standartinepro543NuotekuDumblo" localSheetId="5">'Forma 6'!$M$98</definedName>
    <definedName name="VAS075_F_Standartinepro543NuotekuDumblo">'Forma 6'!$M$98</definedName>
    <definedName name="VAS075_F_Standartinepro54IsViso" localSheetId="5">'Forma 6'!$J$98</definedName>
    <definedName name="VAS075_F_Standartinepro54IsViso">'Forma 6'!$J$98</definedName>
    <definedName name="VAS075_F_Standartinepro55PavirsiniuNuoteku" localSheetId="5">'Forma 6'!$N$98</definedName>
    <definedName name="VAS075_F_Standartinepro55PavirsiniuNuoteku">'Forma 6'!$N$98</definedName>
    <definedName name="VAS075_F_Standartinepro56KitosReguliuojamosios" localSheetId="5">'Forma 6'!$O$98</definedName>
    <definedName name="VAS075_F_Standartinepro56KitosReguliuojamosios">'Forma 6'!$O$98</definedName>
    <definedName name="VAS075_F_Standartinepro57KitosVeiklos" localSheetId="5">'Forma 6'!$P$98</definedName>
    <definedName name="VAS075_F_Standartinepro57KitosVeiklos">'Forma 6'!$P$98</definedName>
    <definedName name="VAS075_F_Tiesiogiaipask11IS" localSheetId="5">'Forma 6'!$D$33</definedName>
    <definedName name="VAS075_F_Tiesiogiaipask11IS">'Forma 6'!$D$33</definedName>
    <definedName name="VAS075_F_Tiesiogiaipask12ApskaitosVeikla" localSheetId="5">'Forma 6'!$E$33</definedName>
    <definedName name="VAS075_F_Tiesiogiaipask12ApskaitosVeikla">'Forma 6'!$E$33</definedName>
    <definedName name="VAS075_F_Tiesiogiaipask131GeriamojoVandens" localSheetId="5">'Forma 6'!$G$33</definedName>
    <definedName name="VAS075_F_Tiesiogiaipask131GeriamojoVandens">'Forma 6'!$G$33</definedName>
    <definedName name="VAS075_F_Tiesiogiaipask132GeriamojoVandens" localSheetId="5">'Forma 6'!$H$33</definedName>
    <definedName name="VAS075_F_Tiesiogiaipask132GeriamojoVandens">'Forma 6'!$H$33</definedName>
    <definedName name="VAS075_F_Tiesiogiaipask133GeriamojoVandens" localSheetId="5">'Forma 6'!$I$33</definedName>
    <definedName name="VAS075_F_Tiesiogiaipask133GeriamojoVandens">'Forma 6'!$I$33</definedName>
    <definedName name="VAS075_F_Tiesiogiaipask13IsViso" localSheetId="5">'Forma 6'!$F$33</definedName>
    <definedName name="VAS075_F_Tiesiogiaipask13IsViso">'Forma 6'!$F$33</definedName>
    <definedName name="VAS075_F_Tiesiogiaipask141NuotekuSurinkimas" localSheetId="5">'Forma 6'!$K$33</definedName>
    <definedName name="VAS075_F_Tiesiogiaipask141NuotekuSurinkimas">'Forma 6'!$K$33</definedName>
    <definedName name="VAS075_F_Tiesiogiaipask142NuotekuValymas" localSheetId="5">'Forma 6'!$L$33</definedName>
    <definedName name="VAS075_F_Tiesiogiaipask142NuotekuValymas">'Forma 6'!$L$33</definedName>
    <definedName name="VAS075_F_Tiesiogiaipask143NuotekuDumblo" localSheetId="5">'Forma 6'!$M$33</definedName>
    <definedName name="VAS075_F_Tiesiogiaipask143NuotekuDumblo">'Forma 6'!$M$33</definedName>
    <definedName name="VAS075_F_Tiesiogiaipask14IsViso" localSheetId="5">'Forma 6'!$J$33</definedName>
    <definedName name="VAS075_F_Tiesiogiaipask14IsViso">'Forma 6'!$J$33</definedName>
    <definedName name="VAS075_F_Tiesiogiaipask15PavirsiniuNuoteku" localSheetId="5">'Forma 6'!$N$33</definedName>
    <definedName name="VAS075_F_Tiesiogiaipask15PavirsiniuNuoteku">'Forma 6'!$N$33</definedName>
    <definedName name="VAS075_F_Tiesiogiaipask16KitosReguliuojamosios" localSheetId="5">'Forma 6'!$O$33</definedName>
    <definedName name="VAS075_F_Tiesiogiaipask16KitosReguliuojamosios">'Forma 6'!$O$33</definedName>
    <definedName name="VAS075_F_Tiesiogiaipask17KitosVeiklos" localSheetId="5">'Forma 6'!$P$33</definedName>
    <definedName name="VAS075_F_Tiesiogiaipask17KitosVeiklos">'Forma 6'!$P$33</definedName>
    <definedName name="VAS075_F_Transportoprie21IS" localSheetId="5">'Forma 6'!$D$26</definedName>
    <definedName name="VAS075_F_Transportoprie21IS">'Forma 6'!$D$26</definedName>
    <definedName name="VAS075_F_Transportoprie22ApskaitosVeikla" localSheetId="5">'Forma 6'!$E$26</definedName>
    <definedName name="VAS075_F_Transportoprie22ApskaitosVeikla">'Forma 6'!$E$26</definedName>
    <definedName name="VAS075_F_Transportoprie231GeriamojoVandens" localSheetId="5">'Forma 6'!$G$26</definedName>
    <definedName name="VAS075_F_Transportoprie231GeriamojoVandens">'Forma 6'!$G$26</definedName>
    <definedName name="VAS075_F_Transportoprie232GeriamojoVandens" localSheetId="5">'Forma 6'!$H$26</definedName>
    <definedName name="VAS075_F_Transportoprie232GeriamojoVandens">'Forma 6'!$H$26</definedName>
    <definedName name="VAS075_F_Transportoprie233GeriamojoVandens" localSheetId="5">'Forma 6'!$I$26</definedName>
    <definedName name="VAS075_F_Transportoprie233GeriamojoVandens">'Forma 6'!$I$26</definedName>
    <definedName name="VAS075_F_Transportoprie23IsViso" localSheetId="5">'Forma 6'!$F$26</definedName>
    <definedName name="VAS075_F_Transportoprie23IsViso">'Forma 6'!$F$26</definedName>
    <definedName name="VAS075_F_Transportoprie241NuotekuSurinkimas" localSheetId="5">'Forma 6'!$K$26</definedName>
    <definedName name="VAS075_F_Transportoprie241NuotekuSurinkimas">'Forma 6'!$K$26</definedName>
    <definedName name="VAS075_F_Transportoprie242NuotekuValymas" localSheetId="5">'Forma 6'!$L$26</definedName>
    <definedName name="VAS075_F_Transportoprie242NuotekuValymas">'Forma 6'!$L$26</definedName>
    <definedName name="VAS075_F_Transportoprie243NuotekuDumblo" localSheetId="5">'Forma 6'!$M$26</definedName>
    <definedName name="VAS075_F_Transportoprie243NuotekuDumblo">'Forma 6'!$M$26</definedName>
    <definedName name="VAS075_F_Transportoprie24IsViso" localSheetId="5">'Forma 6'!$J$26</definedName>
    <definedName name="VAS075_F_Transportoprie24IsViso">'Forma 6'!$J$26</definedName>
    <definedName name="VAS075_F_Transportoprie25PavirsiniuNuoteku" localSheetId="5">'Forma 6'!$N$26</definedName>
    <definedName name="VAS075_F_Transportoprie25PavirsiniuNuoteku">'Forma 6'!$N$26</definedName>
    <definedName name="VAS075_F_Transportoprie26KitosReguliuojamosios" localSheetId="5">'Forma 6'!$O$26</definedName>
    <definedName name="VAS075_F_Transportoprie26KitosReguliuojamosios">'Forma 6'!$O$26</definedName>
    <definedName name="VAS075_F_Transportoprie27KitosVeiklos" localSheetId="5">'Forma 6'!$P$26</definedName>
    <definedName name="VAS075_F_Transportoprie27KitosVeiklos">'Forma 6'!$P$26</definedName>
    <definedName name="VAS075_F_Transportoprie31IS" localSheetId="5">'Forma 6'!$D$49</definedName>
    <definedName name="VAS075_F_Transportoprie31IS">'Forma 6'!$D$49</definedName>
    <definedName name="VAS075_F_Transportoprie32ApskaitosVeikla" localSheetId="5">'Forma 6'!$E$49</definedName>
    <definedName name="VAS075_F_Transportoprie32ApskaitosVeikla">'Forma 6'!$E$49</definedName>
    <definedName name="VAS075_F_Transportoprie331GeriamojoVandens" localSheetId="5">'Forma 6'!$G$49</definedName>
    <definedName name="VAS075_F_Transportoprie331GeriamojoVandens">'Forma 6'!$G$49</definedName>
    <definedName name="VAS075_F_Transportoprie332GeriamojoVandens" localSheetId="5">'Forma 6'!$H$49</definedName>
    <definedName name="VAS075_F_Transportoprie332GeriamojoVandens">'Forma 6'!$H$49</definedName>
    <definedName name="VAS075_F_Transportoprie333GeriamojoVandens" localSheetId="5">'Forma 6'!$I$49</definedName>
    <definedName name="VAS075_F_Transportoprie333GeriamojoVandens">'Forma 6'!$I$49</definedName>
    <definedName name="VAS075_F_Transportoprie33IsViso" localSheetId="5">'Forma 6'!$F$49</definedName>
    <definedName name="VAS075_F_Transportoprie33IsViso">'Forma 6'!$F$49</definedName>
    <definedName name="VAS075_F_Transportoprie341NuotekuSurinkimas" localSheetId="5">'Forma 6'!$K$49</definedName>
    <definedName name="VAS075_F_Transportoprie341NuotekuSurinkimas">'Forma 6'!$K$49</definedName>
    <definedName name="VAS075_F_Transportoprie342NuotekuValymas" localSheetId="5">'Forma 6'!$L$49</definedName>
    <definedName name="VAS075_F_Transportoprie342NuotekuValymas">'Forma 6'!$L$49</definedName>
    <definedName name="VAS075_F_Transportoprie343NuotekuDumblo" localSheetId="5">'Forma 6'!$M$49</definedName>
    <definedName name="VAS075_F_Transportoprie343NuotekuDumblo">'Forma 6'!$M$49</definedName>
    <definedName name="VAS075_F_Transportoprie34IsViso" localSheetId="5">'Forma 6'!$J$49</definedName>
    <definedName name="VAS075_F_Transportoprie34IsViso">'Forma 6'!$J$49</definedName>
    <definedName name="VAS075_F_Transportoprie35PavirsiniuNuoteku" localSheetId="5">'Forma 6'!$N$49</definedName>
    <definedName name="VAS075_F_Transportoprie35PavirsiniuNuoteku">'Forma 6'!$N$49</definedName>
    <definedName name="VAS075_F_Transportoprie36KitosReguliuojamosios" localSheetId="5">'Forma 6'!$O$49</definedName>
    <definedName name="VAS075_F_Transportoprie36KitosReguliuojamosios">'Forma 6'!$O$49</definedName>
    <definedName name="VAS075_F_Transportoprie37KitosVeiklos" localSheetId="5">'Forma 6'!$P$49</definedName>
    <definedName name="VAS075_F_Transportoprie37KitosVeiklos">'Forma 6'!$P$49</definedName>
    <definedName name="VAS075_F_Transportoprie41IS" localSheetId="5">'Forma 6'!$D$72</definedName>
    <definedName name="VAS075_F_Transportoprie41IS">'Forma 6'!$D$72</definedName>
    <definedName name="VAS075_F_Transportoprie42ApskaitosVeikla" localSheetId="5">'Forma 6'!$E$72</definedName>
    <definedName name="VAS075_F_Transportoprie42ApskaitosVeikla">'Forma 6'!$E$72</definedName>
    <definedName name="VAS075_F_Transportoprie431GeriamojoVandens" localSheetId="5">'Forma 6'!$G$72</definedName>
    <definedName name="VAS075_F_Transportoprie431GeriamojoVandens">'Forma 6'!$G$72</definedName>
    <definedName name="VAS075_F_Transportoprie432GeriamojoVandens" localSheetId="5">'Forma 6'!$H$72</definedName>
    <definedName name="VAS075_F_Transportoprie432GeriamojoVandens">'Forma 6'!$H$72</definedName>
    <definedName name="VAS075_F_Transportoprie433GeriamojoVandens" localSheetId="5">'Forma 6'!$I$72</definedName>
    <definedName name="VAS075_F_Transportoprie433GeriamojoVandens">'Forma 6'!$I$72</definedName>
    <definedName name="VAS075_F_Transportoprie43IsViso" localSheetId="5">'Forma 6'!$F$72</definedName>
    <definedName name="VAS075_F_Transportoprie43IsViso">'Forma 6'!$F$72</definedName>
    <definedName name="VAS075_F_Transportoprie441NuotekuSurinkimas" localSheetId="5">'Forma 6'!$K$72</definedName>
    <definedName name="VAS075_F_Transportoprie441NuotekuSurinkimas">'Forma 6'!$K$72</definedName>
    <definedName name="VAS075_F_Transportoprie442NuotekuValymas" localSheetId="5">'Forma 6'!$L$72</definedName>
    <definedName name="VAS075_F_Transportoprie442NuotekuValymas">'Forma 6'!$L$72</definedName>
    <definedName name="VAS075_F_Transportoprie443NuotekuDumblo" localSheetId="5">'Forma 6'!$M$72</definedName>
    <definedName name="VAS075_F_Transportoprie443NuotekuDumblo">'Forma 6'!$M$72</definedName>
    <definedName name="VAS075_F_Transportoprie44IsViso" localSheetId="5">'Forma 6'!$J$72</definedName>
    <definedName name="VAS075_F_Transportoprie44IsViso">'Forma 6'!$J$72</definedName>
    <definedName name="VAS075_F_Transportoprie45PavirsiniuNuoteku" localSheetId="5">'Forma 6'!$N$72</definedName>
    <definedName name="VAS075_F_Transportoprie45PavirsiniuNuoteku">'Forma 6'!$N$72</definedName>
    <definedName name="VAS075_F_Transportoprie46KitosReguliuojamosios" localSheetId="5">'Forma 6'!$O$72</definedName>
    <definedName name="VAS075_F_Transportoprie46KitosReguliuojamosios">'Forma 6'!$O$72</definedName>
    <definedName name="VAS075_F_Transportoprie47KitosVeiklos" localSheetId="5">'Forma 6'!$P$72</definedName>
    <definedName name="VAS075_F_Transportoprie47KitosVeiklos">'Forma 6'!$P$72</definedName>
    <definedName name="VAS075_F_Transportoprie51IS" localSheetId="5">'Forma 6'!$D$111</definedName>
    <definedName name="VAS075_F_Transportoprie51IS">'Forma 6'!$D$111</definedName>
    <definedName name="VAS075_F_Transportoprie52ApskaitosVeikla" localSheetId="5">'Forma 6'!$E$111</definedName>
    <definedName name="VAS075_F_Transportoprie52ApskaitosVeikla">'Forma 6'!$E$111</definedName>
    <definedName name="VAS075_F_Transportoprie531GeriamojoVandens" localSheetId="5">'Forma 6'!$G$111</definedName>
    <definedName name="VAS075_F_Transportoprie531GeriamojoVandens">'Forma 6'!$G$111</definedName>
    <definedName name="VAS075_F_Transportoprie532GeriamojoVandens" localSheetId="5">'Forma 6'!$H$111</definedName>
    <definedName name="VAS075_F_Transportoprie532GeriamojoVandens">'Forma 6'!$H$111</definedName>
    <definedName name="VAS075_F_Transportoprie533GeriamojoVandens" localSheetId="5">'Forma 6'!$I$111</definedName>
    <definedName name="VAS075_F_Transportoprie533GeriamojoVandens">'Forma 6'!$I$111</definedName>
    <definedName name="VAS075_F_Transportoprie53IsViso" localSheetId="5">'Forma 6'!$F$111</definedName>
    <definedName name="VAS075_F_Transportoprie53IsViso">'Forma 6'!$F$111</definedName>
    <definedName name="VAS075_F_Transportoprie541NuotekuSurinkimas" localSheetId="5">'Forma 6'!$K$111</definedName>
    <definedName name="VAS075_F_Transportoprie541NuotekuSurinkimas">'Forma 6'!$K$111</definedName>
    <definedName name="VAS075_F_Transportoprie542NuotekuValymas" localSheetId="5">'Forma 6'!$L$111</definedName>
    <definedName name="VAS075_F_Transportoprie542NuotekuValymas">'Forma 6'!$L$111</definedName>
    <definedName name="VAS075_F_Transportoprie543NuotekuDumblo" localSheetId="5">'Forma 6'!$M$111</definedName>
    <definedName name="VAS075_F_Transportoprie543NuotekuDumblo">'Forma 6'!$M$111</definedName>
    <definedName name="VAS075_F_Transportoprie54IsViso" localSheetId="5">'Forma 6'!$J$111</definedName>
    <definedName name="VAS075_F_Transportoprie54IsViso">'Forma 6'!$J$111</definedName>
    <definedName name="VAS075_F_Transportoprie55PavirsiniuNuoteku" localSheetId="5">'Forma 6'!$N$111</definedName>
    <definedName name="VAS075_F_Transportoprie55PavirsiniuNuoteku">'Forma 6'!$N$111</definedName>
    <definedName name="VAS075_F_Transportoprie56KitosReguliuojamosios" localSheetId="5">'Forma 6'!$O$111</definedName>
    <definedName name="VAS075_F_Transportoprie56KitosReguliuojamosios">'Forma 6'!$O$111</definedName>
    <definedName name="VAS075_F_Transportoprie57KitosVeiklos" localSheetId="5">'Forma 6'!$P$111</definedName>
    <definedName name="VAS075_F_Transportoprie57KitosVeiklos">'Forma 6'!$P$111</definedName>
    <definedName name="VAS075_F_Vamzdynai21IS" localSheetId="5">'Forma 6'!$D$18</definedName>
    <definedName name="VAS075_F_Vamzdynai21IS">'Forma 6'!$D$18</definedName>
    <definedName name="VAS075_F_Vamzdynai22ApskaitosVeikla" localSheetId="5">'Forma 6'!$E$18</definedName>
    <definedName name="VAS075_F_Vamzdynai22ApskaitosVeikla">'Forma 6'!$E$18</definedName>
    <definedName name="VAS075_F_Vamzdynai231GeriamojoVandens" localSheetId="5">'Forma 6'!$G$18</definedName>
    <definedName name="VAS075_F_Vamzdynai231GeriamojoVandens">'Forma 6'!$G$18</definedName>
    <definedName name="VAS075_F_Vamzdynai232GeriamojoVandens" localSheetId="5">'Forma 6'!$H$18</definedName>
    <definedName name="VAS075_F_Vamzdynai232GeriamojoVandens">'Forma 6'!$H$18</definedName>
    <definedName name="VAS075_F_Vamzdynai233GeriamojoVandens" localSheetId="5">'Forma 6'!$I$18</definedName>
    <definedName name="VAS075_F_Vamzdynai233GeriamojoVandens">'Forma 6'!$I$18</definedName>
    <definedName name="VAS075_F_Vamzdynai23IsViso" localSheetId="5">'Forma 6'!$F$18</definedName>
    <definedName name="VAS075_F_Vamzdynai23IsViso">'Forma 6'!$F$18</definedName>
    <definedName name="VAS075_F_Vamzdynai241NuotekuSurinkimas" localSheetId="5">'Forma 6'!$K$18</definedName>
    <definedName name="VAS075_F_Vamzdynai241NuotekuSurinkimas">'Forma 6'!$K$18</definedName>
    <definedName name="VAS075_F_Vamzdynai242NuotekuValymas" localSheetId="5">'Forma 6'!$L$18</definedName>
    <definedName name="VAS075_F_Vamzdynai242NuotekuValymas">'Forma 6'!$L$18</definedName>
    <definedName name="VAS075_F_Vamzdynai243NuotekuDumblo" localSheetId="5">'Forma 6'!$M$18</definedName>
    <definedName name="VAS075_F_Vamzdynai243NuotekuDumblo">'Forma 6'!$M$18</definedName>
    <definedName name="VAS075_F_Vamzdynai24IsViso" localSheetId="5">'Forma 6'!$J$18</definedName>
    <definedName name="VAS075_F_Vamzdynai24IsViso">'Forma 6'!$J$18</definedName>
    <definedName name="VAS075_F_Vamzdynai25PavirsiniuNuoteku" localSheetId="5">'Forma 6'!$N$18</definedName>
    <definedName name="VAS075_F_Vamzdynai25PavirsiniuNuoteku">'Forma 6'!$N$18</definedName>
    <definedName name="VAS075_F_Vamzdynai26KitosReguliuojamosios" localSheetId="5">'Forma 6'!$O$18</definedName>
    <definedName name="VAS075_F_Vamzdynai26KitosReguliuojamosios">'Forma 6'!$O$18</definedName>
    <definedName name="VAS075_F_Vamzdynai27KitosVeiklos" localSheetId="5">'Forma 6'!$P$18</definedName>
    <definedName name="VAS075_F_Vamzdynai27KitosVeiklos">'Forma 6'!$P$18</definedName>
    <definedName name="VAS075_F_Vamzdynai31IS" localSheetId="5">'Forma 6'!$D$41</definedName>
    <definedName name="VAS075_F_Vamzdynai31IS">'Forma 6'!$D$41</definedName>
    <definedName name="VAS075_F_Vamzdynai32ApskaitosVeikla" localSheetId="5">'Forma 6'!$E$41</definedName>
    <definedName name="VAS075_F_Vamzdynai32ApskaitosVeikla">'Forma 6'!$E$41</definedName>
    <definedName name="VAS075_F_Vamzdynai331GeriamojoVandens" localSheetId="5">'Forma 6'!$G$41</definedName>
    <definedName name="VAS075_F_Vamzdynai331GeriamojoVandens">'Forma 6'!$G$41</definedName>
    <definedName name="VAS075_F_Vamzdynai332GeriamojoVandens" localSheetId="5">'Forma 6'!$H$41</definedName>
    <definedName name="VAS075_F_Vamzdynai332GeriamojoVandens">'Forma 6'!$H$41</definedName>
    <definedName name="VAS075_F_Vamzdynai333GeriamojoVandens" localSheetId="5">'Forma 6'!$I$41</definedName>
    <definedName name="VAS075_F_Vamzdynai333GeriamojoVandens">'Forma 6'!$I$41</definedName>
    <definedName name="VAS075_F_Vamzdynai33IsViso" localSheetId="5">'Forma 6'!$F$41</definedName>
    <definedName name="VAS075_F_Vamzdynai33IsViso">'Forma 6'!$F$41</definedName>
    <definedName name="VAS075_F_Vamzdynai341NuotekuSurinkimas" localSheetId="5">'Forma 6'!$K$41</definedName>
    <definedName name="VAS075_F_Vamzdynai341NuotekuSurinkimas">'Forma 6'!$K$41</definedName>
    <definedName name="VAS075_F_Vamzdynai342NuotekuValymas" localSheetId="5">'Forma 6'!$L$41</definedName>
    <definedName name="VAS075_F_Vamzdynai342NuotekuValymas">'Forma 6'!$L$41</definedName>
    <definedName name="VAS075_F_Vamzdynai343NuotekuDumblo" localSheetId="5">'Forma 6'!$M$41</definedName>
    <definedName name="VAS075_F_Vamzdynai343NuotekuDumblo">'Forma 6'!$M$41</definedName>
    <definedName name="VAS075_F_Vamzdynai34IsViso" localSheetId="5">'Forma 6'!$J$41</definedName>
    <definedName name="VAS075_F_Vamzdynai34IsViso">'Forma 6'!$J$41</definedName>
    <definedName name="VAS075_F_Vamzdynai35PavirsiniuNuoteku" localSheetId="5">'Forma 6'!$N$41</definedName>
    <definedName name="VAS075_F_Vamzdynai35PavirsiniuNuoteku">'Forma 6'!$N$41</definedName>
    <definedName name="VAS075_F_Vamzdynai36KitosReguliuojamosios" localSheetId="5">'Forma 6'!$O$41</definedName>
    <definedName name="VAS075_F_Vamzdynai36KitosReguliuojamosios">'Forma 6'!$O$41</definedName>
    <definedName name="VAS075_F_Vamzdynai37KitosVeiklos" localSheetId="5">'Forma 6'!$P$41</definedName>
    <definedName name="VAS075_F_Vamzdynai37KitosVeiklos">'Forma 6'!$P$41</definedName>
    <definedName name="VAS075_F_Vamzdynai41IS" localSheetId="5">'Forma 6'!$D$64</definedName>
    <definedName name="VAS075_F_Vamzdynai41IS">'Forma 6'!$D$64</definedName>
    <definedName name="VAS075_F_Vamzdynai42ApskaitosVeikla" localSheetId="5">'Forma 6'!$E$64</definedName>
    <definedName name="VAS075_F_Vamzdynai42ApskaitosVeikla">'Forma 6'!$E$64</definedName>
    <definedName name="VAS075_F_Vamzdynai431GeriamojoVandens" localSheetId="5">'Forma 6'!$G$64</definedName>
    <definedName name="VAS075_F_Vamzdynai431GeriamojoVandens">'Forma 6'!$G$64</definedName>
    <definedName name="VAS075_F_Vamzdynai432GeriamojoVandens" localSheetId="5">'Forma 6'!$H$64</definedName>
    <definedName name="VAS075_F_Vamzdynai432GeriamojoVandens">'Forma 6'!$H$64</definedName>
    <definedName name="VAS075_F_Vamzdynai433GeriamojoVandens" localSheetId="5">'Forma 6'!$I$64</definedName>
    <definedName name="VAS075_F_Vamzdynai433GeriamojoVandens">'Forma 6'!$I$64</definedName>
    <definedName name="VAS075_F_Vamzdynai43IsViso" localSheetId="5">'Forma 6'!$F$64</definedName>
    <definedName name="VAS075_F_Vamzdynai43IsViso">'Forma 6'!$F$64</definedName>
    <definedName name="VAS075_F_Vamzdynai441NuotekuSurinkimas" localSheetId="5">'Forma 6'!$K$64</definedName>
    <definedName name="VAS075_F_Vamzdynai441NuotekuSurinkimas">'Forma 6'!$K$64</definedName>
    <definedName name="VAS075_F_Vamzdynai442NuotekuValymas" localSheetId="5">'Forma 6'!$L$64</definedName>
    <definedName name="VAS075_F_Vamzdynai442NuotekuValymas">'Forma 6'!$L$64</definedName>
    <definedName name="VAS075_F_Vamzdynai443NuotekuDumblo" localSheetId="5">'Forma 6'!$M$64</definedName>
    <definedName name="VAS075_F_Vamzdynai443NuotekuDumblo">'Forma 6'!$M$64</definedName>
    <definedName name="VAS075_F_Vamzdynai44IsViso" localSheetId="5">'Forma 6'!$J$64</definedName>
    <definedName name="VAS075_F_Vamzdynai44IsViso">'Forma 6'!$J$64</definedName>
    <definedName name="VAS075_F_Vamzdynai45PavirsiniuNuoteku" localSheetId="5">'Forma 6'!$N$64</definedName>
    <definedName name="VAS075_F_Vamzdynai45PavirsiniuNuoteku">'Forma 6'!$N$64</definedName>
    <definedName name="VAS075_F_Vamzdynai46KitosReguliuojamosios" localSheetId="5">'Forma 6'!$O$64</definedName>
    <definedName name="VAS075_F_Vamzdynai46KitosReguliuojamosios">'Forma 6'!$O$64</definedName>
    <definedName name="VAS075_F_Vamzdynai47KitosVeiklos" localSheetId="5">'Forma 6'!$P$64</definedName>
    <definedName name="VAS075_F_Vamzdynai47KitosVeiklos">'Forma 6'!$P$64</definedName>
    <definedName name="VAS075_F_Vamzdynai51IS" localSheetId="5">'Forma 6'!$D$104</definedName>
    <definedName name="VAS075_F_Vamzdynai51IS">'Forma 6'!$D$104</definedName>
    <definedName name="VAS075_F_Vamzdynai52ApskaitosVeikla" localSheetId="5">'Forma 6'!$E$104</definedName>
    <definedName name="VAS075_F_Vamzdynai52ApskaitosVeikla">'Forma 6'!$E$104</definedName>
    <definedName name="VAS075_F_Vamzdynai531GeriamojoVandens" localSheetId="5">'Forma 6'!$G$104</definedName>
    <definedName name="VAS075_F_Vamzdynai531GeriamojoVandens">'Forma 6'!$G$104</definedName>
    <definedName name="VAS075_F_Vamzdynai532GeriamojoVandens" localSheetId="5">'Forma 6'!$H$104</definedName>
    <definedName name="VAS075_F_Vamzdynai532GeriamojoVandens">'Forma 6'!$H$104</definedName>
    <definedName name="VAS075_F_Vamzdynai533GeriamojoVandens" localSheetId="5">'Forma 6'!$I$104</definedName>
    <definedName name="VAS075_F_Vamzdynai533GeriamojoVandens">'Forma 6'!$I$104</definedName>
    <definedName name="VAS075_F_Vamzdynai53IsViso" localSheetId="5">'Forma 6'!$F$104</definedName>
    <definedName name="VAS075_F_Vamzdynai53IsViso">'Forma 6'!$F$104</definedName>
    <definedName name="VAS075_F_Vamzdynai541NuotekuSurinkimas" localSheetId="5">'Forma 6'!$K$104</definedName>
    <definedName name="VAS075_F_Vamzdynai541NuotekuSurinkimas">'Forma 6'!$K$104</definedName>
    <definedName name="VAS075_F_Vamzdynai542NuotekuValymas" localSheetId="5">'Forma 6'!$L$104</definedName>
    <definedName name="VAS075_F_Vamzdynai542NuotekuValymas">'Forma 6'!$L$104</definedName>
    <definedName name="VAS075_F_Vamzdynai543NuotekuDumblo" localSheetId="5">'Forma 6'!$M$104</definedName>
    <definedName name="VAS075_F_Vamzdynai543NuotekuDumblo">'Forma 6'!$M$104</definedName>
    <definedName name="VAS075_F_Vamzdynai54IsViso" localSheetId="5">'Forma 6'!$J$104</definedName>
    <definedName name="VAS075_F_Vamzdynai54IsViso">'Forma 6'!$J$104</definedName>
    <definedName name="VAS075_F_Vamzdynai55PavirsiniuNuoteku" localSheetId="5">'Forma 6'!$N$104</definedName>
    <definedName name="VAS075_F_Vamzdynai55PavirsiniuNuoteku">'Forma 6'!$N$104</definedName>
    <definedName name="VAS075_F_Vamzdynai56KitosReguliuojamosios" localSheetId="5">'Forma 6'!$O$104</definedName>
    <definedName name="VAS075_F_Vamzdynai56KitosReguliuojamosios">'Forma 6'!$O$104</definedName>
    <definedName name="VAS075_F_Vamzdynai57KitosVeiklos" localSheetId="5">'Forma 6'!$P$104</definedName>
    <definedName name="VAS075_F_Vamzdynai57KitosVeiklos">'Forma 6'!$P$104</definedName>
    <definedName name="VAS075_F_Vandenssiurbli21IS" localSheetId="5">'Forma 6'!$D$21</definedName>
    <definedName name="VAS075_F_Vandenssiurbli21IS">'Forma 6'!$D$21</definedName>
    <definedName name="VAS075_F_Vandenssiurbli22ApskaitosVeikla" localSheetId="5">'Forma 6'!$E$21</definedName>
    <definedName name="VAS075_F_Vandenssiurbli22ApskaitosVeikla">'Forma 6'!$E$21</definedName>
    <definedName name="VAS075_F_Vandenssiurbli231GeriamojoVandens" localSheetId="5">'Forma 6'!$G$21</definedName>
    <definedName name="VAS075_F_Vandenssiurbli231GeriamojoVandens">'Forma 6'!$G$21</definedName>
    <definedName name="VAS075_F_Vandenssiurbli232GeriamojoVandens" localSheetId="5">'Forma 6'!$H$21</definedName>
    <definedName name="VAS075_F_Vandenssiurbli232GeriamojoVandens">'Forma 6'!$H$21</definedName>
    <definedName name="VAS075_F_Vandenssiurbli233GeriamojoVandens" localSheetId="5">'Forma 6'!$I$21</definedName>
    <definedName name="VAS075_F_Vandenssiurbli233GeriamojoVandens">'Forma 6'!$I$21</definedName>
    <definedName name="VAS075_F_Vandenssiurbli23IsViso" localSheetId="5">'Forma 6'!$F$21</definedName>
    <definedName name="VAS075_F_Vandenssiurbli23IsViso">'Forma 6'!$F$21</definedName>
    <definedName name="VAS075_F_Vandenssiurbli241NuotekuSurinkimas" localSheetId="5">'Forma 6'!$K$21</definedName>
    <definedName name="VAS075_F_Vandenssiurbli241NuotekuSurinkimas">'Forma 6'!$K$21</definedName>
    <definedName name="VAS075_F_Vandenssiurbli242NuotekuValymas" localSheetId="5">'Forma 6'!$L$21</definedName>
    <definedName name="VAS075_F_Vandenssiurbli242NuotekuValymas">'Forma 6'!$L$21</definedName>
    <definedName name="VAS075_F_Vandenssiurbli243NuotekuDumblo" localSheetId="5">'Forma 6'!$M$21</definedName>
    <definedName name="VAS075_F_Vandenssiurbli243NuotekuDumblo">'Forma 6'!$M$21</definedName>
    <definedName name="VAS075_F_Vandenssiurbli24IsViso" localSheetId="5">'Forma 6'!$J$21</definedName>
    <definedName name="VAS075_F_Vandenssiurbli24IsViso">'Forma 6'!$J$21</definedName>
    <definedName name="VAS075_F_Vandenssiurbli25PavirsiniuNuoteku" localSheetId="5">'Forma 6'!$N$21</definedName>
    <definedName name="VAS075_F_Vandenssiurbli25PavirsiniuNuoteku">'Forma 6'!$N$21</definedName>
    <definedName name="VAS075_F_Vandenssiurbli26KitosReguliuojamosios" localSheetId="5">'Forma 6'!$O$21</definedName>
    <definedName name="VAS075_F_Vandenssiurbli26KitosReguliuojamosios">'Forma 6'!$O$21</definedName>
    <definedName name="VAS075_F_Vandenssiurbli27KitosVeiklos" localSheetId="5">'Forma 6'!$P$21</definedName>
    <definedName name="VAS075_F_Vandenssiurbli27KitosVeiklos">'Forma 6'!$P$21</definedName>
    <definedName name="VAS075_F_Vandenssiurbli31IS" localSheetId="5">'Forma 6'!$D$44</definedName>
    <definedName name="VAS075_F_Vandenssiurbli31IS">'Forma 6'!$D$44</definedName>
    <definedName name="VAS075_F_Vandenssiurbli32ApskaitosVeikla" localSheetId="5">'Forma 6'!$E$44</definedName>
    <definedName name="VAS075_F_Vandenssiurbli32ApskaitosVeikla">'Forma 6'!$E$44</definedName>
    <definedName name="VAS075_F_Vandenssiurbli331GeriamojoVandens" localSheetId="5">'Forma 6'!$G$44</definedName>
    <definedName name="VAS075_F_Vandenssiurbli331GeriamojoVandens">'Forma 6'!$G$44</definedName>
    <definedName name="VAS075_F_Vandenssiurbli332GeriamojoVandens" localSheetId="5">'Forma 6'!$H$44</definedName>
    <definedName name="VAS075_F_Vandenssiurbli332GeriamojoVandens">'Forma 6'!$H$44</definedName>
    <definedName name="VAS075_F_Vandenssiurbli333GeriamojoVandens" localSheetId="5">'Forma 6'!$I$44</definedName>
    <definedName name="VAS075_F_Vandenssiurbli333GeriamojoVandens">'Forma 6'!$I$44</definedName>
    <definedName name="VAS075_F_Vandenssiurbli33IsViso" localSheetId="5">'Forma 6'!$F$44</definedName>
    <definedName name="VAS075_F_Vandenssiurbli33IsViso">'Forma 6'!$F$44</definedName>
    <definedName name="VAS075_F_Vandenssiurbli341NuotekuSurinkimas" localSheetId="5">'Forma 6'!$K$44</definedName>
    <definedName name="VAS075_F_Vandenssiurbli341NuotekuSurinkimas">'Forma 6'!$K$44</definedName>
    <definedName name="VAS075_F_Vandenssiurbli342NuotekuValymas" localSheetId="5">'Forma 6'!$L$44</definedName>
    <definedName name="VAS075_F_Vandenssiurbli342NuotekuValymas">'Forma 6'!$L$44</definedName>
    <definedName name="VAS075_F_Vandenssiurbli343NuotekuDumblo" localSheetId="5">'Forma 6'!$M$44</definedName>
    <definedName name="VAS075_F_Vandenssiurbli343NuotekuDumblo">'Forma 6'!$M$44</definedName>
    <definedName name="VAS075_F_Vandenssiurbli34IsViso" localSheetId="5">'Forma 6'!$J$44</definedName>
    <definedName name="VAS075_F_Vandenssiurbli34IsViso">'Forma 6'!$J$44</definedName>
    <definedName name="VAS075_F_Vandenssiurbli35PavirsiniuNuoteku" localSheetId="5">'Forma 6'!$N$44</definedName>
    <definedName name="VAS075_F_Vandenssiurbli35PavirsiniuNuoteku">'Forma 6'!$N$44</definedName>
    <definedName name="VAS075_F_Vandenssiurbli36KitosReguliuojamosios" localSheetId="5">'Forma 6'!$O$44</definedName>
    <definedName name="VAS075_F_Vandenssiurbli36KitosReguliuojamosios">'Forma 6'!$O$44</definedName>
    <definedName name="VAS075_F_Vandenssiurbli37KitosVeiklos" localSheetId="5">'Forma 6'!$P$44</definedName>
    <definedName name="VAS075_F_Vandenssiurbli37KitosVeiklos">'Forma 6'!$P$44</definedName>
    <definedName name="VAS075_F_Vandenssiurbli41IS" localSheetId="5">'Forma 6'!$D$67</definedName>
    <definedName name="VAS075_F_Vandenssiurbli41IS">'Forma 6'!$D$67</definedName>
    <definedName name="VAS075_F_Vandenssiurbli42ApskaitosVeikla" localSheetId="5">'Forma 6'!$E$67</definedName>
    <definedName name="VAS075_F_Vandenssiurbli42ApskaitosVeikla">'Forma 6'!$E$67</definedName>
    <definedName name="VAS075_F_Vandenssiurbli431GeriamojoVandens" localSheetId="5">'Forma 6'!$G$67</definedName>
    <definedName name="VAS075_F_Vandenssiurbli431GeriamojoVandens">'Forma 6'!$G$67</definedName>
    <definedName name="VAS075_F_Vandenssiurbli432GeriamojoVandens" localSheetId="5">'Forma 6'!$H$67</definedName>
    <definedName name="VAS075_F_Vandenssiurbli432GeriamojoVandens">'Forma 6'!$H$67</definedName>
    <definedName name="VAS075_F_Vandenssiurbli433GeriamojoVandens" localSheetId="5">'Forma 6'!$I$67</definedName>
    <definedName name="VAS075_F_Vandenssiurbli433GeriamojoVandens">'Forma 6'!$I$67</definedName>
    <definedName name="VAS075_F_Vandenssiurbli43IsViso" localSheetId="5">'Forma 6'!$F$67</definedName>
    <definedName name="VAS075_F_Vandenssiurbli43IsViso">'Forma 6'!$F$67</definedName>
    <definedName name="VAS075_F_Vandenssiurbli441NuotekuSurinkimas" localSheetId="5">'Forma 6'!$K$67</definedName>
    <definedName name="VAS075_F_Vandenssiurbli441NuotekuSurinkimas">'Forma 6'!$K$67</definedName>
    <definedName name="VAS075_F_Vandenssiurbli442NuotekuValymas" localSheetId="5">'Forma 6'!$L$67</definedName>
    <definedName name="VAS075_F_Vandenssiurbli442NuotekuValymas">'Forma 6'!$L$67</definedName>
    <definedName name="VAS075_F_Vandenssiurbli443NuotekuDumblo" localSheetId="5">'Forma 6'!$M$67</definedName>
    <definedName name="VAS075_F_Vandenssiurbli443NuotekuDumblo">'Forma 6'!$M$67</definedName>
    <definedName name="VAS075_F_Vandenssiurbli44IsViso" localSheetId="5">'Forma 6'!$J$67</definedName>
    <definedName name="VAS075_F_Vandenssiurbli44IsViso">'Forma 6'!$J$67</definedName>
    <definedName name="VAS075_F_Vandenssiurbli45PavirsiniuNuoteku" localSheetId="5">'Forma 6'!$N$67</definedName>
    <definedName name="VAS075_F_Vandenssiurbli45PavirsiniuNuoteku">'Forma 6'!$N$67</definedName>
    <definedName name="VAS075_F_Vandenssiurbli46KitosReguliuojamosios" localSheetId="5">'Forma 6'!$O$67</definedName>
    <definedName name="VAS075_F_Vandenssiurbli46KitosReguliuojamosios">'Forma 6'!$O$67</definedName>
    <definedName name="VAS075_F_Vandenssiurbli47KitosVeiklos" localSheetId="5">'Forma 6'!$P$67</definedName>
    <definedName name="VAS075_F_Vandenssiurbli47KitosVeiklos">'Forma 6'!$P$67</definedName>
    <definedName name="VAS075_F_Verslovienetui21IS" localSheetId="5">'Forma 6'!$D$134</definedName>
    <definedName name="VAS075_F_Verslovienetui21IS">'Forma 6'!$D$134</definedName>
    <definedName name="VAS075_F_Verslovienetui22ApskaitosVeikla" localSheetId="5">'Forma 6'!$E$134</definedName>
    <definedName name="VAS075_F_Verslovienetui22ApskaitosVeikla">'Forma 6'!$E$134</definedName>
    <definedName name="VAS075_F_Verslovienetui231GeriamojoVandens" localSheetId="5">'Forma 6'!$G$134</definedName>
    <definedName name="VAS075_F_Verslovienetui231GeriamojoVandens">'Forma 6'!$G$134</definedName>
    <definedName name="VAS075_F_Verslovienetui232GeriamojoVandens" localSheetId="5">'Forma 6'!$H$134</definedName>
    <definedName name="VAS075_F_Verslovienetui232GeriamojoVandens">'Forma 6'!$H$134</definedName>
    <definedName name="VAS075_F_Verslovienetui233GeriamojoVandens" localSheetId="5">'Forma 6'!$I$134</definedName>
    <definedName name="VAS075_F_Verslovienetui233GeriamojoVandens">'Forma 6'!$I$134</definedName>
    <definedName name="VAS075_F_Verslovienetui23IsViso" localSheetId="5">'Forma 6'!$F$134</definedName>
    <definedName name="VAS075_F_Verslovienetui23IsViso">'Forma 6'!$F$134</definedName>
    <definedName name="VAS075_F_Verslovienetui241NuotekuSurinkimas" localSheetId="5">'Forma 6'!$K$134</definedName>
    <definedName name="VAS075_F_Verslovienetui241NuotekuSurinkimas">'Forma 6'!$K$134</definedName>
    <definedName name="VAS075_F_Verslovienetui242NuotekuValymas" localSheetId="5">'Forma 6'!$L$134</definedName>
    <definedName name="VAS075_F_Verslovienetui242NuotekuValymas">'Forma 6'!$L$134</definedName>
    <definedName name="VAS075_F_Verslovienetui243NuotekuDumblo" localSheetId="5">'Forma 6'!$M$134</definedName>
    <definedName name="VAS075_F_Verslovienetui243NuotekuDumblo">'Forma 6'!$M$134</definedName>
    <definedName name="VAS075_F_Verslovienetui24IsViso" localSheetId="5">'Forma 6'!$J$134</definedName>
    <definedName name="VAS075_F_Verslovienetui24IsViso">'Forma 6'!$J$134</definedName>
    <definedName name="VAS075_F_Verslovienetui25PavirsiniuNuoteku" localSheetId="5">'Forma 6'!$N$134</definedName>
    <definedName name="VAS075_F_Verslovienetui25PavirsiniuNuoteku">'Forma 6'!$N$134</definedName>
    <definedName name="VAS075_F_Verslovienetui26KitosReguliuojamosios" localSheetId="5">'Forma 6'!$O$134</definedName>
    <definedName name="VAS075_F_Verslovienetui26KitosReguliuojamosios">'Forma 6'!$O$134</definedName>
    <definedName name="VAS075_F_Verslovienetui27KitosVeiklos" localSheetId="5">'Forma 6'!$P$134</definedName>
    <definedName name="VAS075_F_Verslovienetui27KitosVeiklos">'Forma 6'!$P$134</definedName>
    <definedName name="VAS076_D_1IS" localSheetId="9">'Forma 7'!$D$9</definedName>
    <definedName name="VAS076_D_1IS">'Forma 7'!$D$9</definedName>
    <definedName name="VAS076_D_2ApskaitosVeikla" localSheetId="9">'Forma 7'!$E$9</definedName>
    <definedName name="VAS076_D_2ApskaitosVeikla">'Forma 7'!$E$9</definedName>
    <definedName name="VAS076_D_31GeriamojoVandens" localSheetId="9">'Forma 7'!$G$9</definedName>
    <definedName name="VAS076_D_31GeriamojoVandens">'Forma 7'!$G$9</definedName>
    <definedName name="VAS076_D_32GeriamojoVandens" localSheetId="9">'Forma 7'!$H$9</definedName>
    <definedName name="VAS076_D_32GeriamojoVandens">'Forma 7'!$H$9</definedName>
    <definedName name="VAS076_D_33GeriamojoVandens" localSheetId="9">'Forma 7'!$I$9</definedName>
    <definedName name="VAS076_D_33GeriamojoVandens">'Forma 7'!$I$9</definedName>
    <definedName name="VAS076_D_3IsViso" localSheetId="9">'Forma 7'!$F$9</definedName>
    <definedName name="VAS076_D_3IsViso">'Forma 7'!$F$9</definedName>
    <definedName name="VAS076_D_41NuotekuSurinkimas" localSheetId="9">'Forma 7'!$K$9</definedName>
    <definedName name="VAS076_D_41NuotekuSurinkimas">'Forma 7'!$K$9</definedName>
    <definedName name="VAS076_D_42NuotekuValymas" localSheetId="9">'Forma 7'!$L$9</definedName>
    <definedName name="VAS076_D_42NuotekuValymas">'Forma 7'!$L$9</definedName>
    <definedName name="VAS076_D_43NuotekuDumblo" localSheetId="9">'Forma 7'!$M$9</definedName>
    <definedName name="VAS076_D_43NuotekuDumblo">'Forma 7'!$M$9</definedName>
    <definedName name="VAS076_D_4IsViso" localSheetId="9">'Forma 7'!$J$9</definedName>
    <definedName name="VAS076_D_4IsViso">'Forma 7'!$J$9</definedName>
    <definedName name="VAS076_D_5PavirsiniuNuoteku" localSheetId="9">'Forma 7'!$N$9</definedName>
    <definedName name="VAS076_D_5PavirsiniuNuoteku">'Forma 7'!$N$9</definedName>
    <definedName name="VAS076_D_6KitosReguliuojamosios" localSheetId="9">'Forma 7'!$O$9</definedName>
    <definedName name="VAS076_D_6KitosReguliuojamosios">'Forma 7'!$O$9</definedName>
    <definedName name="VAS076_D_7KitosVeiklos" localSheetId="9">'Forma 7'!$P$9</definedName>
    <definedName name="VAS076_D_7KitosVeiklos">'Forma 7'!$P$9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2ApskaitosVeikla" localSheetId="9">'Forma 7'!$E$30</definedName>
    <definedName name="VAS076_F_132ApskaitosVeikla">'Forma 7'!$E$30</definedName>
    <definedName name="VAS076_F_1331GeriamojoVandens" localSheetId="9">'Forma 7'!$G$30</definedName>
    <definedName name="VAS076_F_1331GeriamojoVandens">'Forma 7'!$G$30</definedName>
    <definedName name="VAS076_F_1332GeriamojoVandens" localSheetId="9">'Forma 7'!$H$30</definedName>
    <definedName name="VAS076_F_1332GeriamojoVandens">'Forma 7'!$H$30</definedName>
    <definedName name="VAS076_F_1333GeriamojoVandens" localSheetId="9">'Forma 7'!$I$30</definedName>
    <definedName name="VAS076_F_1333GeriamojoVandens">'Forma 7'!$I$30</definedName>
    <definedName name="VAS076_F_133IsViso" localSheetId="9">'Forma 7'!$F$30</definedName>
    <definedName name="VAS076_F_133IsViso">'Forma 7'!$F$30</definedName>
    <definedName name="VAS076_F_1341NuotekuSurinkimas" localSheetId="9">'Forma 7'!$K$30</definedName>
    <definedName name="VAS076_F_1341NuotekuSurinkimas">'Forma 7'!$K$30</definedName>
    <definedName name="VAS076_F_1342NuotekuValymas" localSheetId="9">'Forma 7'!$L$30</definedName>
    <definedName name="VAS076_F_1342NuotekuValymas">'Forma 7'!$L$30</definedName>
    <definedName name="VAS076_F_1343NuotekuDumblo" localSheetId="9">'Forma 7'!$M$30</definedName>
    <definedName name="VAS076_F_1343NuotekuDumblo">'Forma 7'!$M$30</definedName>
    <definedName name="VAS076_F_134IsViso" localSheetId="9">'Forma 7'!$J$30</definedName>
    <definedName name="VAS076_F_134IsViso">'Forma 7'!$J$30</definedName>
    <definedName name="VAS076_F_135PavirsiniuNuoteku" localSheetId="9">'Forma 7'!$N$30</definedName>
    <definedName name="VAS076_F_135PavirsiniuNuoteku">'Forma 7'!$N$30</definedName>
    <definedName name="VAS076_F_136KitosReguliuojamosios" localSheetId="9">'Forma 7'!$O$30</definedName>
    <definedName name="VAS076_F_136KitosReguliuojamosios">'Forma 7'!$O$30</definedName>
    <definedName name="VAS076_F_137KitosVeiklos" localSheetId="9">'Forma 7'!$P$30</definedName>
    <definedName name="VAS076_F_137KitosVeiklos">'Forma 7'!$P$30</definedName>
    <definedName name="VAS076_F_141IS" localSheetId="9">'Forma 7'!$D$31</definedName>
    <definedName name="VAS076_F_141IS">'Forma 7'!$D$31</definedName>
    <definedName name="VAS076_F_142ApskaitosVeikla" localSheetId="9">'Forma 7'!$E$31</definedName>
    <definedName name="VAS076_F_142ApskaitosVeikla">'Forma 7'!$E$31</definedName>
    <definedName name="VAS076_F_1431GeriamojoVandens" localSheetId="9">'Forma 7'!$G$31</definedName>
    <definedName name="VAS076_F_1431GeriamojoVandens">'Forma 7'!$G$31</definedName>
    <definedName name="VAS076_F_1432GeriamojoVandens" localSheetId="9">'Forma 7'!$H$31</definedName>
    <definedName name="VAS076_F_1432GeriamojoVandens">'Forma 7'!$H$31</definedName>
    <definedName name="VAS076_F_1433GeriamojoVandens" localSheetId="9">'Forma 7'!$I$31</definedName>
    <definedName name="VAS076_F_1433GeriamojoVandens">'Forma 7'!$I$31</definedName>
    <definedName name="VAS076_F_143IsViso" localSheetId="9">'Forma 7'!$F$31</definedName>
    <definedName name="VAS076_F_143IsViso">'Forma 7'!$F$31</definedName>
    <definedName name="VAS076_F_1441NuotekuSurinkimas" localSheetId="9">'Forma 7'!$K$31</definedName>
    <definedName name="VAS076_F_1441NuotekuSurinkimas">'Forma 7'!$K$31</definedName>
    <definedName name="VAS076_F_1442NuotekuValymas" localSheetId="9">'Forma 7'!$L$31</definedName>
    <definedName name="VAS076_F_1442NuotekuValymas">'Forma 7'!$L$31</definedName>
    <definedName name="VAS076_F_1443NuotekuDumblo" localSheetId="9">'Forma 7'!$M$31</definedName>
    <definedName name="VAS076_F_1443NuotekuDumblo">'Forma 7'!$M$31</definedName>
    <definedName name="VAS076_F_144IsViso" localSheetId="9">'Forma 7'!$J$31</definedName>
    <definedName name="VAS076_F_144IsViso">'Forma 7'!$J$31</definedName>
    <definedName name="VAS076_F_145PavirsiniuNuoteku" localSheetId="9">'Forma 7'!$N$31</definedName>
    <definedName name="VAS076_F_145PavirsiniuNuoteku">'Forma 7'!$N$31</definedName>
    <definedName name="VAS076_F_146KitosReguliuojamosios" localSheetId="9">'Forma 7'!$O$31</definedName>
    <definedName name="VAS076_F_146KitosReguliuojamosios">'Forma 7'!$O$31</definedName>
    <definedName name="VAS076_F_147KitosVeiklos" localSheetId="9">'Forma 7'!$P$31</definedName>
    <definedName name="VAS076_F_147KitosVeiklos">'Forma 7'!$P$31</definedName>
    <definedName name="VAS076_F_151IS" localSheetId="9">'Forma 7'!$D$32</definedName>
    <definedName name="VAS076_F_151IS">'Forma 7'!$D$32</definedName>
    <definedName name="VAS076_F_152ApskaitosVeikla" localSheetId="9">'Forma 7'!$E$32</definedName>
    <definedName name="VAS076_F_152ApskaitosVeikla">'Forma 7'!$E$32</definedName>
    <definedName name="VAS076_F_1531GeriamojoVandens" localSheetId="9">'Forma 7'!$G$32</definedName>
    <definedName name="VAS076_F_1531GeriamojoVandens">'Forma 7'!$G$32</definedName>
    <definedName name="VAS076_F_1532GeriamojoVandens" localSheetId="9">'Forma 7'!$H$32</definedName>
    <definedName name="VAS076_F_1532GeriamojoVandens">'Forma 7'!$H$32</definedName>
    <definedName name="VAS076_F_1533GeriamojoVandens" localSheetId="9">'Forma 7'!$I$32</definedName>
    <definedName name="VAS076_F_1533GeriamojoVandens">'Forma 7'!$I$32</definedName>
    <definedName name="VAS076_F_153IsViso" localSheetId="9">'Forma 7'!$F$32</definedName>
    <definedName name="VAS076_F_153IsViso">'Forma 7'!$F$32</definedName>
    <definedName name="VAS076_F_1541NuotekuSurinkimas" localSheetId="9">'Forma 7'!$K$32</definedName>
    <definedName name="VAS076_F_1541NuotekuSurinkimas">'Forma 7'!$K$32</definedName>
    <definedName name="VAS076_F_1542NuotekuValymas" localSheetId="9">'Forma 7'!$L$32</definedName>
    <definedName name="VAS076_F_1542NuotekuValymas">'Forma 7'!$L$32</definedName>
    <definedName name="VAS076_F_1543NuotekuDumblo" localSheetId="9">'Forma 7'!$M$32</definedName>
    <definedName name="VAS076_F_1543NuotekuDumblo">'Forma 7'!$M$32</definedName>
    <definedName name="VAS076_F_154IsViso" localSheetId="9">'Forma 7'!$J$32</definedName>
    <definedName name="VAS076_F_154IsViso">'Forma 7'!$J$32</definedName>
    <definedName name="VAS076_F_155PavirsiniuNuoteku" localSheetId="9">'Forma 7'!$N$32</definedName>
    <definedName name="VAS076_F_155PavirsiniuNuoteku">'Forma 7'!$N$32</definedName>
    <definedName name="VAS076_F_156KitosReguliuojamosios" localSheetId="9">'Forma 7'!$O$32</definedName>
    <definedName name="VAS076_F_156KitosReguliuojamosios">'Forma 7'!$O$32</definedName>
    <definedName name="VAS076_F_157KitosVeiklos" localSheetId="9">'Forma 7'!$P$32</definedName>
    <definedName name="VAS076_F_157KitosVeiklos">'Forma 7'!$P$32</definedName>
    <definedName name="VAS076_F_161IS" localSheetId="9">'Forma 7'!$D$53</definedName>
    <definedName name="VAS076_F_161IS">'Forma 7'!$D$53</definedName>
    <definedName name="VAS076_F_162ApskaitosVeikla" localSheetId="9">'Forma 7'!$E$53</definedName>
    <definedName name="VAS076_F_162ApskaitosVeikla">'Forma 7'!$E$53</definedName>
    <definedName name="VAS076_F_1631GeriamojoVandens" localSheetId="9">'Forma 7'!$G$53</definedName>
    <definedName name="VAS076_F_1631GeriamojoVandens">'Forma 7'!$G$53</definedName>
    <definedName name="VAS076_F_1632GeriamojoVandens" localSheetId="9">'Forma 7'!$H$53</definedName>
    <definedName name="VAS076_F_1632GeriamojoVandens">'Forma 7'!$H$53</definedName>
    <definedName name="VAS076_F_1633GeriamojoVandens" localSheetId="9">'Forma 7'!$I$53</definedName>
    <definedName name="VAS076_F_1633GeriamojoVandens">'Forma 7'!$I$53</definedName>
    <definedName name="VAS076_F_163IsViso" localSheetId="9">'Forma 7'!$F$53</definedName>
    <definedName name="VAS076_F_163IsViso">'Forma 7'!$F$53</definedName>
    <definedName name="VAS076_F_1641NuotekuSurinkimas" localSheetId="9">'Forma 7'!$K$53</definedName>
    <definedName name="VAS076_F_1641NuotekuSurinkimas">'Forma 7'!$K$53</definedName>
    <definedName name="VAS076_F_1642NuotekuValymas" localSheetId="9">'Forma 7'!$L$53</definedName>
    <definedName name="VAS076_F_1642NuotekuValymas">'Forma 7'!$L$53</definedName>
    <definedName name="VAS076_F_1643NuotekuDumblo" localSheetId="9">'Forma 7'!$M$53</definedName>
    <definedName name="VAS076_F_1643NuotekuDumblo">'Forma 7'!$M$53</definedName>
    <definedName name="VAS076_F_164IsViso" localSheetId="9">'Forma 7'!$J$53</definedName>
    <definedName name="VAS076_F_164IsViso">'Forma 7'!$J$53</definedName>
    <definedName name="VAS076_F_165PavirsiniuNuoteku" localSheetId="9">'Forma 7'!$N$53</definedName>
    <definedName name="VAS076_F_165PavirsiniuNuoteku">'Forma 7'!$N$53</definedName>
    <definedName name="VAS076_F_166KitosReguliuojamosios" localSheetId="9">'Forma 7'!$O$53</definedName>
    <definedName name="VAS076_F_166KitosReguliuojamosios">'Forma 7'!$O$53</definedName>
    <definedName name="VAS076_F_167KitosVeiklos" localSheetId="9">'Forma 7'!$P$53</definedName>
    <definedName name="VAS076_F_167KitosVeiklos">'Forma 7'!$P$53</definedName>
    <definedName name="VAS076_F_171IS" localSheetId="9">'Forma 7'!$D$54</definedName>
    <definedName name="VAS076_F_171IS">'Forma 7'!$D$54</definedName>
    <definedName name="VAS076_F_172ApskaitosVeikla" localSheetId="9">'Forma 7'!$E$54</definedName>
    <definedName name="VAS076_F_172ApskaitosVeikla">'Forma 7'!$E$54</definedName>
    <definedName name="VAS076_F_1731GeriamojoVandens" localSheetId="9">'Forma 7'!$G$54</definedName>
    <definedName name="VAS076_F_1731GeriamojoVandens">'Forma 7'!$G$54</definedName>
    <definedName name="VAS076_F_1732GeriamojoVandens" localSheetId="9">'Forma 7'!$H$54</definedName>
    <definedName name="VAS076_F_1732GeriamojoVandens">'Forma 7'!$H$54</definedName>
    <definedName name="VAS076_F_1733GeriamojoVandens" localSheetId="9">'Forma 7'!$I$54</definedName>
    <definedName name="VAS076_F_1733GeriamojoVandens">'Forma 7'!$I$54</definedName>
    <definedName name="VAS076_F_173IsViso" localSheetId="9">'Forma 7'!$F$54</definedName>
    <definedName name="VAS076_F_173IsViso">'Forma 7'!$F$54</definedName>
    <definedName name="VAS076_F_1741NuotekuSurinkimas" localSheetId="9">'Forma 7'!$K$54</definedName>
    <definedName name="VAS076_F_1741NuotekuSurinkimas">'Forma 7'!$K$54</definedName>
    <definedName name="VAS076_F_1742NuotekuValymas" localSheetId="9">'Forma 7'!$L$54</definedName>
    <definedName name="VAS076_F_1742NuotekuValymas">'Forma 7'!$L$54</definedName>
    <definedName name="VAS076_F_1743NuotekuDumblo" localSheetId="9">'Forma 7'!$M$54</definedName>
    <definedName name="VAS076_F_1743NuotekuDumblo">'Forma 7'!$M$54</definedName>
    <definedName name="VAS076_F_174IsViso" localSheetId="9">'Forma 7'!$J$54</definedName>
    <definedName name="VAS076_F_174IsViso">'Forma 7'!$J$54</definedName>
    <definedName name="VAS076_F_175PavirsiniuNuoteku" localSheetId="9">'Forma 7'!$N$54</definedName>
    <definedName name="VAS076_F_175PavirsiniuNuoteku">'Forma 7'!$N$54</definedName>
    <definedName name="VAS076_F_176KitosReguliuojamosios" localSheetId="9">'Forma 7'!$O$54</definedName>
    <definedName name="VAS076_F_176KitosReguliuojamosios">'Forma 7'!$O$54</definedName>
    <definedName name="VAS076_F_177KitosVeiklos" localSheetId="9">'Forma 7'!$P$54</definedName>
    <definedName name="VAS076_F_177KitosVeiklos">'Forma 7'!$P$54</definedName>
    <definedName name="VAS076_F_181IS" localSheetId="9">'Forma 7'!$D$55</definedName>
    <definedName name="VAS076_F_181IS">'Forma 7'!$D$55</definedName>
    <definedName name="VAS076_F_182ApskaitosVeikla" localSheetId="9">'Forma 7'!$E$55</definedName>
    <definedName name="VAS076_F_182ApskaitosVeikla">'Forma 7'!$E$55</definedName>
    <definedName name="VAS076_F_1831GeriamojoVandens" localSheetId="9">'Forma 7'!$G$55</definedName>
    <definedName name="VAS076_F_1831GeriamojoVandens">'Forma 7'!$G$55</definedName>
    <definedName name="VAS076_F_1832GeriamojoVandens" localSheetId="9">'Forma 7'!$H$55</definedName>
    <definedName name="VAS076_F_1832GeriamojoVandens">'Forma 7'!$H$55</definedName>
    <definedName name="VAS076_F_1833GeriamojoVandens" localSheetId="9">'Forma 7'!$I$55</definedName>
    <definedName name="VAS076_F_1833GeriamojoVandens">'Forma 7'!$I$55</definedName>
    <definedName name="VAS076_F_183IsViso" localSheetId="9">'Forma 7'!$F$55</definedName>
    <definedName name="VAS076_F_183IsViso">'Forma 7'!$F$55</definedName>
    <definedName name="VAS076_F_1841NuotekuSurinkimas" localSheetId="9">'Forma 7'!$K$55</definedName>
    <definedName name="VAS076_F_1841NuotekuSurinkimas">'Forma 7'!$K$55</definedName>
    <definedName name="VAS076_F_1842NuotekuValymas" localSheetId="9">'Forma 7'!$L$55</definedName>
    <definedName name="VAS076_F_1842NuotekuValymas">'Forma 7'!$L$55</definedName>
    <definedName name="VAS076_F_1843NuotekuDumblo" localSheetId="9">'Forma 7'!$M$55</definedName>
    <definedName name="VAS076_F_1843NuotekuDumblo">'Forma 7'!$M$55</definedName>
    <definedName name="VAS076_F_184IsViso" localSheetId="9">'Forma 7'!$J$55</definedName>
    <definedName name="VAS076_F_184IsViso">'Forma 7'!$J$55</definedName>
    <definedName name="VAS076_F_185PavirsiniuNuoteku" localSheetId="9">'Forma 7'!$N$55</definedName>
    <definedName name="VAS076_F_185PavirsiniuNuoteku">'Forma 7'!$N$55</definedName>
    <definedName name="VAS076_F_186KitosReguliuojamosios" localSheetId="9">'Forma 7'!$O$55</definedName>
    <definedName name="VAS076_F_186KitosReguliuojamosios">'Forma 7'!$O$55</definedName>
    <definedName name="VAS076_F_187KitosVeiklos" localSheetId="9">'Forma 7'!$P$55</definedName>
    <definedName name="VAS076_F_187KitosVeiklos">'Forma 7'!$P$55</definedName>
    <definedName name="VAS076_F_191IS" localSheetId="9">'Forma 7'!$D$76</definedName>
    <definedName name="VAS076_F_191IS">'Forma 7'!$D$76</definedName>
    <definedName name="VAS076_F_192ApskaitosVeikla" localSheetId="9">'Forma 7'!$E$76</definedName>
    <definedName name="VAS076_F_192ApskaitosVeikla">'Forma 7'!$E$76</definedName>
    <definedName name="VAS076_F_1931GeriamojoVandens" localSheetId="9">'Forma 7'!$G$76</definedName>
    <definedName name="VAS076_F_1931GeriamojoVandens">'Forma 7'!$G$76</definedName>
    <definedName name="VAS076_F_1932GeriamojoVandens" localSheetId="9">'Forma 7'!$H$76</definedName>
    <definedName name="VAS076_F_1932GeriamojoVandens">'Forma 7'!$H$76</definedName>
    <definedName name="VAS076_F_1933GeriamojoVandens" localSheetId="9">'Forma 7'!$I$76</definedName>
    <definedName name="VAS076_F_1933GeriamojoVandens">'Forma 7'!$I$76</definedName>
    <definedName name="VAS076_F_193IsViso" localSheetId="9">'Forma 7'!$F$76</definedName>
    <definedName name="VAS076_F_193IsViso">'Forma 7'!$F$76</definedName>
    <definedName name="VAS076_F_1941NuotekuSurinkimas" localSheetId="9">'Forma 7'!$K$76</definedName>
    <definedName name="VAS076_F_1941NuotekuSurinkimas">'Forma 7'!$K$76</definedName>
    <definedName name="VAS076_F_1942NuotekuValymas" localSheetId="9">'Forma 7'!$L$76</definedName>
    <definedName name="VAS076_F_1942NuotekuValymas">'Forma 7'!$L$76</definedName>
    <definedName name="VAS076_F_1943NuotekuDumblo" localSheetId="9">'Forma 7'!$M$76</definedName>
    <definedName name="VAS076_F_1943NuotekuDumblo">'Forma 7'!$M$76</definedName>
    <definedName name="VAS076_F_194IsViso" localSheetId="9">'Forma 7'!$J$76</definedName>
    <definedName name="VAS076_F_194IsViso">'Forma 7'!$J$76</definedName>
    <definedName name="VAS076_F_195PavirsiniuNuoteku" localSheetId="9">'Forma 7'!$N$76</definedName>
    <definedName name="VAS076_F_195PavirsiniuNuoteku">'Forma 7'!$N$76</definedName>
    <definedName name="VAS076_F_196KitosReguliuojamosios" localSheetId="9">'Forma 7'!$O$76</definedName>
    <definedName name="VAS076_F_196KitosReguliuojamosios">'Forma 7'!$O$76</definedName>
    <definedName name="VAS076_F_197KitosVeiklos" localSheetId="9">'Forma 7'!$P$76</definedName>
    <definedName name="VAS076_F_197KitosVeiklos">'Forma 7'!$P$76</definedName>
    <definedName name="VAS076_F_201IS" localSheetId="9">'Forma 7'!$D$77</definedName>
    <definedName name="VAS076_F_201IS">'Forma 7'!$D$77</definedName>
    <definedName name="VAS076_F_202ApskaitosVeikla" localSheetId="9">'Forma 7'!$E$77</definedName>
    <definedName name="VAS076_F_202ApskaitosVeikla">'Forma 7'!$E$77</definedName>
    <definedName name="VAS076_F_2031GeriamojoVandens" localSheetId="9">'Forma 7'!$G$77</definedName>
    <definedName name="VAS076_F_2031GeriamojoVandens">'Forma 7'!$G$77</definedName>
    <definedName name="VAS076_F_2032GeriamojoVandens" localSheetId="9">'Forma 7'!$H$77</definedName>
    <definedName name="VAS076_F_2032GeriamojoVandens">'Forma 7'!$H$77</definedName>
    <definedName name="VAS076_F_2033GeriamojoVandens" localSheetId="9">'Forma 7'!$I$77</definedName>
    <definedName name="VAS076_F_2033GeriamojoVandens">'Forma 7'!$I$77</definedName>
    <definedName name="VAS076_F_203IsViso" localSheetId="9">'Forma 7'!$F$77</definedName>
    <definedName name="VAS076_F_203IsViso">'Forma 7'!$F$77</definedName>
    <definedName name="VAS076_F_2041NuotekuSurinkimas" localSheetId="9">'Forma 7'!$K$77</definedName>
    <definedName name="VAS076_F_2041NuotekuSurinkimas">'Forma 7'!$K$77</definedName>
    <definedName name="VAS076_F_2042NuotekuValymas" localSheetId="9">'Forma 7'!$L$77</definedName>
    <definedName name="VAS076_F_2042NuotekuValymas">'Forma 7'!$L$77</definedName>
    <definedName name="VAS076_F_2043NuotekuDumblo" localSheetId="9">'Forma 7'!$M$77</definedName>
    <definedName name="VAS076_F_2043NuotekuDumblo">'Forma 7'!$M$77</definedName>
    <definedName name="VAS076_F_204IsViso" localSheetId="9">'Forma 7'!$J$77</definedName>
    <definedName name="VAS076_F_204IsViso">'Forma 7'!$J$77</definedName>
    <definedName name="VAS076_F_205PavirsiniuNuoteku" localSheetId="9">'Forma 7'!$N$77</definedName>
    <definedName name="VAS076_F_205PavirsiniuNuoteku">'Forma 7'!$N$77</definedName>
    <definedName name="VAS076_F_206KitosReguliuojamosios" localSheetId="9">'Forma 7'!$O$77</definedName>
    <definedName name="VAS076_F_206KitosReguliuojamosios">'Forma 7'!$O$77</definedName>
    <definedName name="VAS076_F_207KitosVeiklos" localSheetId="9">'Forma 7'!$P$77</definedName>
    <definedName name="VAS076_F_207KitosVeiklos">'Forma 7'!$P$77</definedName>
    <definedName name="VAS076_F_211IS" localSheetId="9">'Forma 7'!$D$78</definedName>
    <definedName name="VAS076_F_211IS">'Forma 7'!$D$78</definedName>
    <definedName name="VAS076_F_212ApskaitosVeikla" localSheetId="9">'Forma 7'!$E$78</definedName>
    <definedName name="VAS076_F_212ApskaitosVeikla">'Forma 7'!$E$78</definedName>
    <definedName name="VAS076_F_2131GeriamojoVandens" localSheetId="9">'Forma 7'!$G$78</definedName>
    <definedName name="VAS076_F_2131GeriamojoVandens">'Forma 7'!$G$78</definedName>
    <definedName name="VAS076_F_2132GeriamojoVandens" localSheetId="9">'Forma 7'!$H$78</definedName>
    <definedName name="VAS076_F_2132GeriamojoVandens">'Forma 7'!$H$78</definedName>
    <definedName name="VAS076_F_2133GeriamojoVandens" localSheetId="9">'Forma 7'!$I$78</definedName>
    <definedName name="VAS076_F_2133GeriamojoVandens">'Forma 7'!$I$78</definedName>
    <definedName name="VAS076_F_213IsViso" localSheetId="9">'Forma 7'!$F$78</definedName>
    <definedName name="VAS076_F_213IsViso">'Forma 7'!$F$78</definedName>
    <definedName name="VAS076_F_2141NuotekuSurinkimas" localSheetId="9">'Forma 7'!$K$78</definedName>
    <definedName name="VAS076_F_2141NuotekuSurinkimas">'Forma 7'!$K$78</definedName>
    <definedName name="VAS076_F_2142NuotekuValymas" localSheetId="9">'Forma 7'!$L$78</definedName>
    <definedName name="VAS076_F_2142NuotekuValymas">'Forma 7'!$L$78</definedName>
    <definedName name="VAS076_F_2143NuotekuDumblo" localSheetId="9">'Forma 7'!$M$78</definedName>
    <definedName name="VAS076_F_2143NuotekuDumblo">'Forma 7'!$M$78</definedName>
    <definedName name="VAS076_F_214IsViso" localSheetId="9">'Forma 7'!$J$78</definedName>
    <definedName name="VAS076_F_214IsViso">'Forma 7'!$J$78</definedName>
    <definedName name="VAS076_F_215PavirsiniuNuoteku" localSheetId="9">'Forma 7'!$N$78</definedName>
    <definedName name="VAS076_F_215PavirsiniuNuoteku">'Forma 7'!$N$78</definedName>
    <definedName name="VAS076_F_216KitosReguliuojamosios" localSheetId="9">'Forma 7'!$O$78</definedName>
    <definedName name="VAS076_F_216KitosReguliuojamosios">'Forma 7'!$O$78</definedName>
    <definedName name="VAS076_F_217KitosVeiklos" localSheetId="9">'Forma 7'!$P$78</definedName>
    <definedName name="VAS076_F_217KitosVeiklos">'Forma 7'!$P$78</definedName>
    <definedName name="VAS076_F_221IS" localSheetId="9">'Forma 7'!$D$115</definedName>
    <definedName name="VAS076_F_221IS">'Forma 7'!$D$115</definedName>
    <definedName name="VAS076_F_222ApskaitosVeikla" localSheetId="9">'Forma 7'!$E$115</definedName>
    <definedName name="VAS076_F_222ApskaitosVeikla">'Forma 7'!$E$115</definedName>
    <definedName name="VAS076_F_2231GeriamojoVandens" localSheetId="9">'Forma 7'!$G$115</definedName>
    <definedName name="VAS076_F_2231GeriamojoVandens">'Forma 7'!$G$115</definedName>
    <definedName name="VAS076_F_2232GeriamojoVandens" localSheetId="9">'Forma 7'!$H$115</definedName>
    <definedName name="VAS076_F_2232GeriamojoVandens">'Forma 7'!$H$115</definedName>
    <definedName name="VAS076_F_2233GeriamojoVandens" localSheetId="9">'Forma 7'!$I$115</definedName>
    <definedName name="VAS076_F_2233GeriamojoVandens">'Forma 7'!$I$115</definedName>
    <definedName name="VAS076_F_223IsViso" localSheetId="9">'Forma 7'!$F$115</definedName>
    <definedName name="VAS076_F_223IsViso">'Forma 7'!$F$115</definedName>
    <definedName name="VAS076_F_2241NuotekuSurinkimas" localSheetId="9">'Forma 7'!$K$115</definedName>
    <definedName name="VAS076_F_2241NuotekuSurinkimas">'Forma 7'!$K$115</definedName>
    <definedName name="VAS076_F_2242NuotekuValymas" localSheetId="9">'Forma 7'!$L$115</definedName>
    <definedName name="VAS076_F_2242NuotekuValymas">'Forma 7'!$L$115</definedName>
    <definedName name="VAS076_F_2243NuotekuDumblo" localSheetId="9">'Forma 7'!$M$115</definedName>
    <definedName name="VAS076_F_2243NuotekuDumblo">'Forma 7'!$M$115</definedName>
    <definedName name="VAS076_F_224IsViso" localSheetId="9">'Forma 7'!$J$115</definedName>
    <definedName name="VAS076_F_224IsViso">'Forma 7'!$J$115</definedName>
    <definedName name="VAS076_F_225PavirsiniuNuoteku" localSheetId="9">'Forma 7'!$N$115</definedName>
    <definedName name="VAS076_F_225PavirsiniuNuoteku">'Forma 7'!$N$115</definedName>
    <definedName name="VAS076_F_226KitosReguliuojamosios" localSheetId="9">'Forma 7'!$O$115</definedName>
    <definedName name="VAS076_F_226KitosReguliuojamosios">'Forma 7'!$O$115</definedName>
    <definedName name="VAS076_F_227KitosVeiklos" localSheetId="9">'Forma 7'!$P$115</definedName>
    <definedName name="VAS076_F_227KitosVeiklos">'Forma 7'!$P$115</definedName>
    <definedName name="VAS076_F_231IS" localSheetId="9">'Forma 7'!$D$116</definedName>
    <definedName name="VAS076_F_231IS">'Forma 7'!$D$116</definedName>
    <definedName name="VAS076_F_232ApskaitosVeikla" localSheetId="9">'Forma 7'!$E$116</definedName>
    <definedName name="VAS076_F_232ApskaitosVeikla">'Forma 7'!$E$116</definedName>
    <definedName name="VAS076_F_2331GeriamojoVandens" localSheetId="9">'Forma 7'!$G$116</definedName>
    <definedName name="VAS076_F_2331GeriamojoVandens">'Forma 7'!$G$116</definedName>
    <definedName name="VAS076_F_2332GeriamojoVandens" localSheetId="9">'Forma 7'!$H$116</definedName>
    <definedName name="VAS076_F_2332GeriamojoVandens">'Forma 7'!$H$116</definedName>
    <definedName name="VAS076_F_2333GeriamojoVandens" localSheetId="9">'Forma 7'!$I$116</definedName>
    <definedName name="VAS076_F_2333GeriamojoVandens">'Forma 7'!$I$116</definedName>
    <definedName name="VAS076_F_233IsViso" localSheetId="9">'Forma 7'!$F$116</definedName>
    <definedName name="VAS076_F_233IsViso">'Forma 7'!$F$116</definedName>
    <definedName name="VAS076_F_2341NuotekuSurinkimas" localSheetId="9">'Forma 7'!$K$116</definedName>
    <definedName name="VAS076_F_2341NuotekuSurinkimas">'Forma 7'!$K$116</definedName>
    <definedName name="VAS076_F_2342NuotekuValymas" localSheetId="9">'Forma 7'!$L$116</definedName>
    <definedName name="VAS076_F_2342NuotekuValymas">'Forma 7'!$L$116</definedName>
    <definedName name="VAS076_F_2343NuotekuDumblo" localSheetId="9">'Forma 7'!$M$116</definedName>
    <definedName name="VAS076_F_2343NuotekuDumblo">'Forma 7'!$M$116</definedName>
    <definedName name="VAS076_F_234IsViso" localSheetId="9">'Forma 7'!$J$116</definedName>
    <definedName name="VAS076_F_234IsViso">'Forma 7'!$J$116</definedName>
    <definedName name="VAS076_F_235PavirsiniuNuoteku" localSheetId="9">'Forma 7'!$N$116</definedName>
    <definedName name="VAS076_F_235PavirsiniuNuoteku">'Forma 7'!$N$116</definedName>
    <definedName name="VAS076_F_236KitosReguliuojamosios" localSheetId="9">'Forma 7'!$O$116</definedName>
    <definedName name="VAS076_F_236KitosReguliuojamosios">'Forma 7'!$O$116</definedName>
    <definedName name="VAS076_F_237KitosVeiklos" localSheetId="9">'Forma 7'!$P$116</definedName>
    <definedName name="VAS076_F_237KitosVeiklos">'Forma 7'!$P$116</definedName>
    <definedName name="VAS076_F_241IS" localSheetId="9">'Forma 7'!$D$117</definedName>
    <definedName name="VAS076_F_241IS">'Forma 7'!$D$117</definedName>
    <definedName name="VAS076_F_242ApskaitosVeikla" localSheetId="9">'Forma 7'!$E$117</definedName>
    <definedName name="VAS076_F_242ApskaitosVeikla">'Forma 7'!$E$117</definedName>
    <definedName name="VAS076_F_2431GeriamojoVandens" localSheetId="9">'Forma 7'!$G$117</definedName>
    <definedName name="VAS076_F_2431GeriamojoVandens">'Forma 7'!$G$117</definedName>
    <definedName name="VAS076_F_2432GeriamojoVandens" localSheetId="9">'Forma 7'!$H$117</definedName>
    <definedName name="VAS076_F_2432GeriamojoVandens">'Forma 7'!$H$117</definedName>
    <definedName name="VAS076_F_2433GeriamojoVandens" localSheetId="9">'Forma 7'!$I$117</definedName>
    <definedName name="VAS076_F_2433GeriamojoVandens">'Forma 7'!$I$117</definedName>
    <definedName name="VAS076_F_243IsViso" localSheetId="9">'Forma 7'!$F$117</definedName>
    <definedName name="VAS076_F_243IsViso">'Forma 7'!$F$117</definedName>
    <definedName name="VAS076_F_2441NuotekuSurinkimas" localSheetId="9">'Forma 7'!$K$117</definedName>
    <definedName name="VAS076_F_2441NuotekuSurinkimas">'Forma 7'!$K$117</definedName>
    <definedName name="VAS076_F_2442NuotekuValymas" localSheetId="9">'Forma 7'!$L$117</definedName>
    <definedName name="VAS076_F_2442NuotekuValymas">'Forma 7'!$L$117</definedName>
    <definedName name="VAS076_F_2443NuotekuDumblo" localSheetId="9">'Forma 7'!$M$117</definedName>
    <definedName name="VAS076_F_2443NuotekuDumblo">'Forma 7'!$M$117</definedName>
    <definedName name="VAS076_F_244IsViso" localSheetId="9">'Forma 7'!$J$117</definedName>
    <definedName name="VAS076_F_244IsViso">'Forma 7'!$J$117</definedName>
    <definedName name="VAS076_F_245PavirsiniuNuoteku" localSheetId="9">'Forma 7'!$N$117</definedName>
    <definedName name="VAS076_F_245PavirsiniuNuoteku">'Forma 7'!$N$117</definedName>
    <definedName name="VAS076_F_246KitosReguliuojamosios" localSheetId="9">'Forma 7'!$O$117</definedName>
    <definedName name="VAS076_F_246KitosReguliuojamosios">'Forma 7'!$O$117</definedName>
    <definedName name="VAS076_F_247KitosVeiklos" localSheetId="9">'Forma 7'!$P$117</definedName>
    <definedName name="VAS076_F_247KitosVeiklos">'Forma 7'!$P$117</definedName>
    <definedName name="VAS076_F_Apskaitospriet61IS" localSheetId="9">'Forma 7'!$D$24</definedName>
    <definedName name="VAS076_F_Apskaitospriet61IS">'Forma 7'!$D$24</definedName>
    <definedName name="VAS076_F_Apskaitospriet62ApskaitosVeikla" localSheetId="9">'Forma 7'!$E$24</definedName>
    <definedName name="VAS076_F_Apskaitospriet62ApskaitosVeikla">'Forma 7'!$E$24</definedName>
    <definedName name="VAS076_F_Apskaitospriet631GeriamojoVandens" localSheetId="9">'Forma 7'!$G$24</definedName>
    <definedName name="VAS076_F_Apskaitospriet631GeriamojoVandens">'Forma 7'!$G$24</definedName>
    <definedName name="VAS076_F_Apskaitospriet632GeriamojoVandens" localSheetId="9">'Forma 7'!$H$24</definedName>
    <definedName name="VAS076_F_Apskaitospriet632GeriamojoVandens">'Forma 7'!$H$24</definedName>
    <definedName name="VAS076_F_Apskaitospriet633GeriamojoVandens" localSheetId="9">'Forma 7'!$I$24</definedName>
    <definedName name="VAS076_F_Apskaitospriet633GeriamojoVandens">'Forma 7'!$I$24</definedName>
    <definedName name="VAS076_F_Apskaitospriet63IsViso" localSheetId="9">'Forma 7'!$F$24</definedName>
    <definedName name="VAS076_F_Apskaitospriet63IsViso">'Forma 7'!$F$24</definedName>
    <definedName name="VAS076_F_Apskaitospriet641NuotekuSurinkimas" localSheetId="9">'Forma 7'!$K$24</definedName>
    <definedName name="VAS076_F_Apskaitospriet641NuotekuSurinkimas">'Forma 7'!$K$24</definedName>
    <definedName name="VAS076_F_Apskaitospriet642NuotekuValymas" localSheetId="9">'Forma 7'!$L$24</definedName>
    <definedName name="VAS076_F_Apskaitospriet642NuotekuValymas">'Forma 7'!$L$24</definedName>
    <definedName name="VAS076_F_Apskaitospriet643NuotekuDumblo" localSheetId="9">'Forma 7'!$M$24</definedName>
    <definedName name="VAS076_F_Apskaitospriet643NuotekuDumblo">'Forma 7'!$M$24</definedName>
    <definedName name="VAS076_F_Apskaitospriet64IsViso" localSheetId="9">'Forma 7'!$J$24</definedName>
    <definedName name="VAS076_F_Apskaitospriet64IsViso">'Forma 7'!$J$24</definedName>
    <definedName name="VAS076_F_Apskaitospriet65PavirsiniuNuoteku" localSheetId="9">'Forma 7'!$N$24</definedName>
    <definedName name="VAS076_F_Apskaitospriet65PavirsiniuNuoteku">'Forma 7'!$N$24</definedName>
    <definedName name="VAS076_F_Apskaitospriet66KitosReguliuojamosios" localSheetId="9">'Forma 7'!$O$24</definedName>
    <definedName name="VAS076_F_Apskaitospriet66KitosReguliuojamosios">'Forma 7'!$O$24</definedName>
    <definedName name="VAS076_F_Apskaitospriet67KitosVeiklos" localSheetId="9">'Forma 7'!$P$24</definedName>
    <definedName name="VAS076_F_Apskaitospriet67KitosVeiklos">'Forma 7'!$P$24</definedName>
    <definedName name="VAS076_F_Apskaitospriet71IS" localSheetId="9">'Forma 7'!$D$47</definedName>
    <definedName name="VAS076_F_Apskaitospriet71IS">'Forma 7'!$D$47</definedName>
    <definedName name="VAS076_F_Apskaitospriet72ApskaitosVeikla" localSheetId="9">'Forma 7'!$E$47</definedName>
    <definedName name="VAS076_F_Apskaitospriet72ApskaitosVeikla">'Forma 7'!$E$47</definedName>
    <definedName name="VAS076_F_Apskaitospriet731GeriamojoVandens" localSheetId="9">'Forma 7'!$G$47</definedName>
    <definedName name="VAS076_F_Apskaitospriet731GeriamojoVandens">'Forma 7'!$G$47</definedName>
    <definedName name="VAS076_F_Apskaitospriet732GeriamojoVandens" localSheetId="9">'Forma 7'!$H$47</definedName>
    <definedName name="VAS076_F_Apskaitospriet732GeriamojoVandens">'Forma 7'!$H$47</definedName>
    <definedName name="VAS076_F_Apskaitospriet733GeriamojoVandens" localSheetId="9">'Forma 7'!$I$47</definedName>
    <definedName name="VAS076_F_Apskaitospriet733GeriamojoVandens">'Forma 7'!$I$47</definedName>
    <definedName name="VAS076_F_Apskaitospriet73IsViso" localSheetId="9">'Forma 7'!$F$47</definedName>
    <definedName name="VAS076_F_Apskaitospriet73IsViso">'Forma 7'!$F$47</definedName>
    <definedName name="VAS076_F_Apskaitospriet741NuotekuSurinkimas" localSheetId="9">'Forma 7'!$K$47</definedName>
    <definedName name="VAS076_F_Apskaitospriet741NuotekuSurinkimas">'Forma 7'!$K$47</definedName>
    <definedName name="VAS076_F_Apskaitospriet742NuotekuValymas" localSheetId="9">'Forma 7'!$L$47</definedName>
    <definedName name="VAS076_F_Apskaitospriet742NuotekuValymas">'Forma 7'!$L$47</definedName>
    <definedName name="VAS076_F_Apskaitospriet743NuotekuDumblo" localSheetId="9">'Forma 7'!$M$47</definedName>
    <definedName name="VAS076_F_Apskaitospriet743NuotekuDumblo">'Forma 7'!$M$47</definedName>
    <definedName name="VAS076_F_Apskaitospriet74IsViso" localSheetId="9">'Forma 7'!$J$47</definedName>
    <definedName name="VAS076_F_Apskaitospriet74IsViso">'Forma 7'!$J$47</definedName>
    <definedName name="VAS076_F_Apskaitospriet75PavirsiniuNuoteku" localSheetId="9">'Forma 7'!$N$47</definedName>
    <definedName name="VAS076_F_Apskaitospriet75PavirsiniuNuoteku">'Forma 7'!$N$47</definedName>
    <definedName name="VAS076_F_Apskaitospriet76KitosReguliuojamosios" localSheetId="9">'Forma 7'!$O$47</definedName>
    <definedName name="VAS076_F_Apskaitospriet76KitosReguliuojamosios">'Forma 7'!$O$47</definedName>
    <definedName name="VAS076_F_Apskaitospriet77KitosVeiklos" localSheetId="9">'Forma 7'!$P$47</definedName>
    <definedName name="VAS076_F_Apskaitospriet77KitosVeiklos">'Forma 7'!$P$47</definedName>
    <definedName name="VAS076_F_Apskaitospriet81IS" localSheetId="9">'Forma 7'!$D$70</definedName>
    <definedName name="VAS076_F_Apskaitospriet81IS">'Forma 7'!$D$70</definedName>
    <definedName name="VAS076_F_Apskaitospriet82ApskaitosVeikla" localSheetId="9">'Forma 7'!$E$70</definedName>
    <definedName name="VAS076_F_Apskaitospriet82ApskaitosVeikla">'Forma 7'!$E$70</definedName>
    <definedName name="VAS076_F_Apskaitospriet831GeriamojoVandens" localSheetId="9">'Forma 7'!$G$70</definedName>
    <definedName name="VAS076_F_Apskaitospriet831GeriamojoVandens">'Forma 7'!$G$70</definedName>
    <definedName name="VAS076_F_Apskaitospriet832GeriamojoVandens" localSheetId="9">'Forma 7'!$H$70</definedName>
    <definedName name="VAS076_F_Apskaitospriet832GeriamojoVandens">'Forma 7'!$H$70</definedName>
    <definedName name="VAS076_F_Apskaitospriet833GeriamojoVandens" localSheetId="9">'Forma 7'!$I$70</definedName>
    <definedName name="VAS076_F_Apskaitospriet833GeriamojoVandens">'Forma 7'!$I$70</definedName>
    <definedName name="VAS076_F_Apskaitospriet83IsViso" localSheetId="9">'Forma 7'!$F$70</definedName>
    <definedName name="VAS076_F_Apskaitospriet83IsViso">'Forma 7'!$F$70</definedName>
    <definedName name="VAS076_F_Apskaitospriet841NuotekuSurinkimas" localSheetId="9">'Forma 7'!$K$70</definedName>
    <definedName name="VAS076_F_Apskaitospriet841NuotekuSurinkimas">'Forma 7'!$K$70</definedName>
    <definedName name="VAS076_F_Apskaitospriet842NuotekuValymas" localSheetId="9">'Forma 7'!$L$70</definedName>
    <definedName name="VAS076_F_Apskaitospriet842NuotekuValymas">'Forma 7'!$L$70</definedName>
    <definedName name="VAS076_F_Apskaitospriet843NuotekuDumblo" localSheetId="9">'Forma 7'!$M$70</definedName>
    <definedName name="VAS076_F_Apskaitospriet843NuotekuDumblo">'Forma 7'!$M$70</definedName>
    <definedName name="VAS076_F_Apskaitospriet84IsViso" localSheetId="9">'Forma 7'!$J$70</definedName>
    <definedName name="VAS076_F_Apskaitospriet84IsViso">'Forma 7'!$J$70</definedName>
    <definedName name="VAS076_F_Apskaitospriet85PavirsiniuNuoteku" localSheetId="9">'Forma 7'!$N$70</definedName>
    <definedName name="VAS076_F_Apskaitospriet85PavirsiniuNuoteku">'Forma 7'!$N$70</definedName>
    <definedName name="VAS076_F_Apskaitospriet86KitosReguliuojamosios" localSheetId="9">'Forma 7'!$O$70</definedName>
    <definedName name="VAS076_F_Apskaitospriet86KitosReguliuojamosios">'Forma 7'!$O$70</definedName>
    <definedName name="VAS076_F_Apskaitospriet87KitosVeiklos" localSheetId="9">'Forma 7'!$P$70</definedName>
    <definedName name="VAS076_F_Apskaitospriet87KitosVeiklos">'Forma 7'!$P$70</definedName>
    <definedName name="VAS076_F_Apskaitospriet91IS" localSheetId="9">'Forma 7'!$D$109</definedName>
    <definedName name="VAS076_F_Apskaitospriet91IS">'Forma 7'!$D$109</definedName>
    <definedName name="VAS076_F_Apskaitospriet92ApskaitosVeikla" localSheetId="9">'Forma 7'!$E$109</definedName>
    <definedName name="VAS076_F_Apskaitospriet92ApskaitosVeikla">'Forma 7'!$E$109</definedName>
    <definedName name="VAS076_F_Apskaitospriet931GeriamojoVandens" localSheetId="9">'Forma 7'!$G$109</definedName>
    <definedName name="VAS076_F_Apskaitospriet931GeriamojoVandens">'Forma 7'!$G$109</definedName>
    <definedName name="VAS076_F_Apskaitospriet932GeriamojoVandens" localSheetId="9">'Forma 7'!$H$109</definedName>
    <definedName name="VAS076_F_Apskaitospriet932GeriamojoVandens">'Forma 7'!$H$109</definedName>
    <definedName name="VAS076_F_Apskaitospriet933GeriamojoVandens" localSheetId="9">'Forma 7'!$I$109</definedName>
    <definedName name="VAS076_F_Apskaitospriet933GeriamojoVandens">'Forma 7'!$I$109</definedName>
    <definedName name="VAS076_F_Apskaitospriet93IsViso" localSheetId="9">'Forma 7'!$F$109</definedName>
    <definedName name="VAS076_F_Apskaitospriet93IsViso">'Forma 7'!$F$109</definedName>
    <definedName name="VAS076_F_Apskaitospriet941NuotekuSurinkimas" localSheetId="9">'Forma 7'!$K$109</definedName>
    <definedName name="VAS076_F_Apskaitospriet941NuotekuSurinkimas">'Forma 7'!$K$109</definedName>
    <definedName name="VAS076_F_Apskaitospriet942NuotekuValymas" localSheetId="9">'Forma 7'!$L$109</definedName>
    <definedName name="VAS076_F_Apskaitospriet942NuotekuValymas">'Forma 7'!$L$109</definedName>
    <definedName name="VAS076_F_Apskaitospriet943NuotekuDumblo" localSheetId="9">'Forma 7'!$M$109</definedName>
    <definedName name="VAS076_F_Apskaitospriet943NuotekuDumblo">'Forma 7'!$M$109</definedName>
    <definedName name="VAS076_F_Apskaitospriet94IsViso" localSheetId="9">'Forma 7'!$J$109</definedName>
    <definedName name="VAS076_F_Apskaitospriet94IsViso">'Forma 7'!$J$109</definedName>
    <definedName name="VAS076_F_Apskaitospriet95PavirsiniuNuoteku" localSheetId="9">'Forma 7'!$N$109</definedName>
    <definedName name="VAS076_F_Apskaitospriet95PavirsiniuNuoteku">'Forma 7'!$N$109</definedName>
    <definedName name="VAS076_F_Apskaitospriet96KitosReguliuojamosios" localSheetId="9">'Forma 7'!$O$109</definedName>
    <definedName name="VAS076_F_Apskaitospriet96KitosReguliuojamosios">'Forma 7'!$O$109</definedName>
    <definedName name="VAS076_F_Apskaitospriet97KitosVeiklos" localSheetId="9">'Forma 7'!$P$109</definedName>
    <definedName name="VAS076_F_Apskaitospriet97KitosVeiklos">'Forma 7'!$P$109</definedName>
    <definedName name="VAS076_F_Bendraipaskirs31IS" localSheetId="9">'Forma 7'!$D$96</definedName>
    <definedName name="VAS076_F_Bendraipaskirs31IS">'Forma 7'!$D$96</definedName>
    <definedName name="VAS076_F_Bendraipaskirs32ApskaitosVeikla" localSheetId="9">'Forma 7'!$E$96</definedName>
    <definedName name="VAS076_F_Bendraipaskirs32ApskaitosVeikla">'Forma 7'!$E$96</definedName>
    <definedName name="VAS076_F_Bendraipaskirs331GeriamojoVandens" localSheetId="9">'Forma 7'!$G$96</definedName>
    <definedName name="VAS076_F_Bendraipaskirs331GeriamojoVandens">'Forma 7'!$G$96</definedName>
    <definedName name="VAS076_F_Bendraipaskirs332GeriamojoVandens" localSheetId="9">'Forma 7'!$H$96</definedName>
    <definedName name="VAS076_F_Bendraipaskirs332GeriamojoVandens">'Forma 7'!$H$96</definedName>
    <definedName name="VAS076_F_Bendraipaskirs333GeriamojoVandens" localSheetId="9">'Forma 7'!$I$96</definedName>
    <definedName name="VAS076_F_Bendraipaskirs333GeriamojoVandens">'Forma 7'!$I$96</definedName>
    <definedName name="VAS076_F_Bendraipaskirs33IsViso" localSheetId="9">'Forma 7'!$F$96</definedName>
    <definedName name="VAS076_F_Bendraipaskirs33IsViso">'Forma 7'!$F$96</definedName>
    <definedName name="VAS076_F_Bendraipaskirs341NuotekuSurinkimas" localSheetId="9">'Forma 7'!$K$96</definedName>
    <definedName name="VAS076_F_Bendraipaskirs341NuotekuSurinkimas">'Forma 7'!$K$96</definedName>
    <definedName name="VAS076_F_Bendraipaskirs342NuotekuValymas" localSheetId="9">'Forma 7'!$L$96</definedName>
    <definedName name="VAS076_F_Bendraipaskirs342NuotekuValymas">'Forma 7'!$L$96</definedName>
    <definedName name="VAS076_F_Bendraipaskirs343NuotekuDumblo" localSheetId="9">'Forma 7'!$M$96</definedName>
    <definedName name="VAS076_F_Bendraipaskirs343NuotekuDumblo">'Forma 7'!$M$96</definedName>
    <definedName name="VAS076_F_Bendraipaskirs34IsViso" localSheetId="9">'Forma 7'!$J$96</definedName>
    <definedName name="VAS076_F_Bendraipaskirs34IsViso">'Forma 7'!$J$96</definedName>
    <definedName name="VAS076_F_Bendraipaskirs35PavirsiniuNuoteku" localSheetId="9">'Forma 7'!$N$96</definedName>
    <definedName name="VAS076_F_Bendraipaskirs35PavirsiniuNuoteku">'Forma 7'!$N$96</definedName>
    <definedName name="VAS076_F_Bendraipaskirs36KitosReguliuojamosios" localSheetId="9">'Forma 7'!$O$96</definedName>
    <definedName name="VAS076_F_Bendraipaskirs36KitosReguliuojamosios">'Forma 7'!$O$96</definedName>
    <definedName name="VAS076_F_Bendraipaskirs37KitosVeiklos" localSheetId="9">'Forma 7'!$P$96</definedName>
    <definedName name="VAS076_F_Bendraipaskirs37KitosVeiklos">'Forma 7'!$P$96</definedName>
    <definedName name="VAS076_F_Cpunktui251IS" localSheetId="9">'Forma 7'!$D$80</definedName>
    <definedName name="VAS076_F_Cpunktui251IS">'Forma 7'!$D$80</definedName>
    <definedName name="VAS076_F_Cpunktui252ApskaitosVeikla" localSheetId="9">'Forma 7'!$E$80</definedName>
    <definedName name="VAS076_F_Cpunktui252ApskaitosVeikla">'Forma 7'!$E$80</definedName>
    <definedName name="VAS076_F_Cpunktui2531GeriamojoVandens" localSheetId="9">'Forma 7'!$G$80</definedName>
    <definedName name="VAS076_F_Cpunktui2531GeriamojoVandens">'Forma 7'!$G$80</definedName>
    <definedName name="VAS076_F_Cpunktui2532GeriamojoVandens" localSheetId="9">'Forma 7'!$H$80</definedName>
    <definedName name="VAS076_F_Cpunktui2532GeriamojoVandens">'Forma 7'!$H$80</definedName>
    <definedName name="VAS076_F_Cpunktui2533GeriamojoVandens" localSheetId="9">'Forma 7'!$I$80</definedName>
    <definedName name="VAS076_F_Cpunktui2533GeriamojoVandens">'Forma 7'!$I$80</definedName>
    <definedName name="VAS076_F_Cpunktui253IsViso" localSheetId="9">'Forma 7'!$F$80</definedName>
    <definedName name="VAS076_F_Cpunktui253IsViso">'Forma 7'!$F$80</definedName>
    <definedName name="VAS076_F_Cpunktui2541NuotekuSurinkimas" localSheetId="9">'Forma 7'!$K$80</definedName>
    <definedName name="VAS076_F_Cpunktui2541NuotekuSurinkimas">'Forma 7'!$K$80</definedName>
    <definedName name="VAS076_F_Cpunktui2542NuotekuValymas" localSheetId="9">'Forma 7'!$L$80</definedName>
    <definedName name="VAS076_F_Cpunktui2542NuotekuValymas">'Forma 7'!$L$80</definedName>
    <definedName name="VAS076_F_Cpunktui2543NuotekuDumblo" localSheetId="9">'Forma 7'!$M$80</definedName>
    <definedName name="VAS076_F_Cpunktui2543NuotekuDumblo">'Forma 7'!$M$80</definedName>
    <definedName name="VAS076_F_Cpunktui254IsViso" localSheetId="9">'Forma 7'!$J$80</definedName>
    <definedName name="VAS076_F_Cpunktui254IsViso">'Forma 7'!$J$80</definedName>
    <definedName name="VAS076_F_Cpunktui255PavirsiniuNuoteku" localSheetId="9">'Forma 7'!$N$80</definedName>
    <definedName name="VAS076_F_Cpunktui255PavirsiniuNuoteku">'Forma 7'!$N$80</definedName>
    <definedName name="VAS076_F_Cpunktui256KitosReguliuojamosios" localSheetId="9">'Forma 7'!$O$80</definedName>
    <definedName name="VAS076_F_Cpunktui256KitosReguliuojamosios">'Forma 7'!$O$80</definedName>
    <definedName name="VAS076_F_Cpunktui257KitosVeiklos" localSheetId="9">'Forma 7'!$P$80</definedName>
    <definedName name="VAS076_F_Cpunktui257KitosVeiklos">'Forma 7'!$P$80</definedName>
    <definedName name="VAS076_F_Cpunktui261IS" localSheetId="9">'Forma 7'!$D$81</definedName>
    <definedName name="VAS076_F_Cpunktui261IS">'Forma 7'!$D$81</definedName>
    <definedName name="VAS076_F_Cpunktui262ApskaitosVeikla" localSheetId="9">'Forma 7'!$E$81</definedName>
    <definedName name="VAS076_F_Cpunktui262ApskaitosVeikla">'Forma 7'!$E$81</definedName>
    <definedName name="VAS076_F_Cpunktui2631GeriamojoVandens" localSheetId="9">'Forma 7'!$G$81</definedName>
    <definedName name="VAS076_F_Cpunktui2631GeriamojoVandens">'Forma 7'!$G$81</definedName>
    <definedName name="VAS076_F_Cpunktui2632GeriamojoVandens" localSheetId="9">'Forma 7'!$H$81</definedName>
    <definedName name="VAS076_F_Cpunktui2632GeriamojoVandens">'Forma 7'!$H$81</definedName>
    <definedName name="VAS076_F_Cpunktui2633GeriamojoVandens" localSheetId="9">'Forma 7'!$I$81</definedName>
    <definedName name="VAS076_F_Cpunktui2633GeriamojoVandens">'Forma 7'!$I$81</definedName>
    <definedName name="VAS076_F_Cpunktui263IsViso" localSheetId="9">'Forma 7'!$F$81</definedName>
    <definedName name="VAS076_F_Cpunktui263IsViso">'Forma 7'!$F$81</definedName>
    <definedName name="VAS076_F_Cpunktui2641NuotekuSurinkimas" localSheetId="9">'Forma 7'!$K$81</definedName>
    <definedName name="VAS076_F_Cpunktui2641NuotekuSurinkimas">'Forma 7'!$K$81</definedName>
    <definedName name="VAS076_F_Cpunktui2642NuotekuValymas" localSheetId="9">'Forma 7'!$L$81</definedName>
    <definedName name="VAS076_F_Cpunktui2642NuotekuValymas">'Forma 7'!$L$81</definedName>
    <definedName name="VAS076_F_Cpunktui2643NuotekuDumblo" localSheetId="9">'Forma 7'!$M$81</definedName>
    <definedName name="VAS076_F_Cpunktui2643NuotekuDumblo">'Forma 7'!$M$81</definedName>
    <definedName name="VAS076_F_Cpunktui264IsViso" localSheetId="9">'Forma 7'!$J$81</definedName>
    <definedName name="VAS076_F_Cpunktui264IsViso">'Forma 7'!$J$81</definedName>
    <definedName name="VAS076_F_Cpunktui265PavirsiniuNuoteku" localSheetId="9">'Forma 7'!$N$81</definedName>
    <definedName name="VAS076_F_Cpunktui265PavirsiniuNuoteku">'Forma 7'!$N$81</definedName>
    <definedName name="VAS076_F_Cpunktui266KitosReguliuojamosios" localSheetId="9">'Forma 7'!$O$81</definedName>
    <definedName name="VAS076_F_Cpunktui266KitosReguliuojamosios">'Forma 7'!$O$81</definedName>
    <definedName name="VAS076_F_Cpunktui267KitosVeiklos" localSheetId="9">'Forma 7'!$P$81</definedName>
    <definedName name="VAS076_F_Cpunktui267KitosVeiklos">'Forma 7'!$P$81</definedName>
    <definedName name="VAS076_F_Cpunktui271IS" localSheetId="9">'Forma 7'!$D$82</definedName>
    <definedName name="VAS076_F_Cpunktui271IS">'Forma 7'!$D$82</definedName>
    <definedName name="VAS076_F_Cpunktui272ApskaitosVeikla" localSheetId="9">'Forma 7'!$E$82</definedName>
    <definedName name="VAS076_F_Cpunktui272ApskaitosVeikla">'Forma 7'!$E$82</definedName>
    <definedName name="VAS076_F_Cpunktui2731GeriamojoVandens" localSheetId="9">'Forma 7'!$G$82</definedName>
    <definedName name="VAS076_F_Cpunktui2731GeriamojoVandens">'Forma 7'!$G$82</definedName>
    <definedName name="VAS076_F_Cpunktui2732GeriamojoVandens" localSheetId="9">'Forma 7'!$H$82</definedName>
    <definedName name="VAS076_F_Cpunktui2732GeriamojoVandens">'Forma 7'!$H$82</definedName>
    <definedName name="VAS076_F_Cpunktui2733GeriamojoVandens" localSheetId="9">'Forma 7'!$I$82</definedName>
    <definedName name="VAS076_F_Cpunktui2733GeriamojoVandens">'Forma 7'!$I$82</definedName>
    <definedName name="VAS076_F_Cpunktui273IsViso" localSheetId="9">'Forma 7'!$F$82</definedName>
    <definedName name="VAS076_F_Cpunktui273IsViso">'Forma 7'!$F$82</definedName>
    <definedName name="VAS076_F_Cpunktui2741NuotekuSurinkimas" localSheetId="9">'Forma 7'!$K$82</definedName>
    <definedName name="VAS076_F_Cpunktui2741NuotekuSurinkimas">'Forma 7'!$K$82</definedName>
    <definedName name="VAS076_F_Cpunktui2742NuotekuValymas" localSheetId="9">'Forma 7'!$L$82</definedName>
    <definedName name="VAS076_F_Cpunktui2742NuotekuValymas">'Forma 7'!$L$82</definedName>
    <definedName name="VAS076_F_Cpunktui2743NuotekuDumblo" localSheetId="9">'Forma 7'!$M$82</definedName>
    <definedName name="VAS076_F_Cpunktui2743NuotekuDumblo">'Forma 7'!$M$82</definedName>
    <definedName name="VAS076_F_Cpunktui274IsViso" localSheetId="9">'Forma 7'!$J$82</definedName>
    <definedName name="VAS076_F_Cpunktui274IsViso">'Forma 7'!$J$82</definedName>
    <definedName name="VAS076_F_Cpunktui275PavirsiniuNuoteku" localSheetId="9">'Forma 7'!$N$82</definedName>
    <definedName name="VAS076_F_Cpunktui275PavirsiniuNuoteku">'Forma 7'!$N$82</definedName>
    <definedName name="VAS076_F_Cpunktui276KitosReguliuojamosios" localSheetId="9">'Forma 7'!$O$82</definedName>
    <definedName name="VAS076_F_Cpunktui276KitosReguliuojamosios">'Forma 7'!$O$82</definedName>
    <definedName name="VAS076_F_Cpunktui277KitosVeiklos" localSheetId="9">'Forma 7'!$P$82</definedName>
    <definedName name="VAS076_F_Cpunktui277KitosVeiklos">'Forma 7'!$P$82</definedName>
    <definedName name="VAS076_F_Cpunktui281IS" localSheetId="9">'Forma 7'!$D$83</definedName>
    <definedName name="VAS076_F_Cpunktui281IS">'Forma 7'!$D$83</definedName>
    <definedName name="VAS076_F_Cpunktui282ApskaitosVeikla" localSheetId="9">'Forma 7'!$E$83</definedName>
    <definedName name="VAS076_F_Cpunktui282ApskaitosVeikla">'Forma 7'!$E$83</definedName>
    <definedName name="VAS076_F_Cpunktui2831GeriamojoVandens" localSheetId="9">'Forma 7'!$G$83</definedName>
    <definedName name="VAS076_F_Cpunktui2831GeriamojoVandens">'Forma 7'!$G$83</definedName>
    <definedName name="VAS076_F_Cpunktui2832GeriamojoVandens" localSheetId="9">'Forma 7'!$H$83</definedName>
    <definedName name="VAS076_F_Cpunktui2832GeriamojoVandens">'Forma 7'!$H$83</definedName>
    <definedName name="VAS076_F_Cpunktui2833GeriamojoVandens" localSheetId="9">'Forma 7'!$I$83</definedName>
    <definedName name="VAS076_F_Cpunktui2833GeriamojoVandens">'Forma 7'!$I$83</definedName>
    <definedName name="VAS076_F_Cpunktui283IsViso" localSheetId="9">'Forma 7'!$F$83</definedName>
    <definedName name="VAS076_F_Cpunktui283IsViso">'Forma 7'!$F$83</definedName>
    <definedName name="VAS076_F_Cpunktui2841NuotekuSurinkimas" localSheetId="9">'Forma 7'!$K$83</definedName>
    <definedName name="VAS076_F_Cpunktui2841NuotekuSurinkimas">'Forma 7'!$K$83</definedName>
    <definedName name="VAS076_F_Cpunktui2842NuotekuValymas" localSheetId="9">'Forma 7'!$L$83</definedName>
    <definedName name="VAS076_F_Cpunktui2842NuotekuValymas">'Forma 7'!$L$83</definedName>
    <definedName name="VAS076_F_Cpunktui2843NuotekuDumblo" localSheetId="9">'Forma 7'!$M$83</definedName>
    <definedName name="VAS076_F_Cpunktui2843NuotekuDumblo">'Forma 7'!$M$83</definedName>
    <definedName name="VAS076_F_Cpunktui284IsViso" localSheetId="9">'Forma 7'!$J$83</definedName>
    <definedName name="VAS076_F_Cpunktui284IsViso">'Forma 7'!$J$83</definedName>
    <definedName name="VAS076_F_Cpunktui285PavirsiniuNuoteku" localSheetId="9">'Forma 7'!$N$83</definedName>
    <definedName name="VAS076_F_Cpunktui285PavirsiniuNuoteku">'Forma 7'!$N$83</definedName>
    <definedName name="VAS076_F_Cpunktui286KitosReguliuojamosios" localSheetId="9">'Forma 7'!$O$83</definedName>
    <definedName name="VAS076_F_Cpunktui286KitosReguliuojamosios">'Forma 7'!$O$83</definedName>
    <definedName name="VAS076_F_Cpunktui287KitosVeiklos" localSheetId="9">'Forma 7'!$P$83</definedName>
    <definedName name="VAS076_F_Cpunktui287KitosVeiklos">'Forma 7'!$P$83</definedName>
    <definedName name="VAS076_F_Cpunktui291IS" localSheetId="9">'Forma 7'!$D$84</definedName>
    <definedName name="VAS076_F_Cpunktui291IS">'Forma 7'!$D$84</definedName>
    <definedName name="VAS076_F_Cpunktui292ApskaitosVeikla" localSheetId="9">'Forma 7'!$E$84</definedName>
    <definedName name="VAS076_F_Cpunktui292ApskaitosVeikla">'Forma 7'!$E$84</definedName>
    <definedName name="VAS076_F_Cpunktui2931GeriamojoVandens" localSheetId="9">'Forma 7'!$G$84</definedName>
    <definedName name="VAS076_F_Cpunktui2931GeriamojoVandens">'Forma 7'!$G$84</definedName>
    <definedName name="VAS076_F_Cpunktui2932GeriamojoVandens" localSheetId="9">'Forma 7'!$H$84</definedName>
    <definedName name="VAS076_F_Cpunktui2932GeriamojoVandens">'Forma 7'!$H$84</definedName>
    <definedName name="VAS076_F_Cpunktui2933GeriamojoVandens" localSheetId="9">'Forma 7'!$I$84</definedName>
    <definedName name="VAS076_F_Cpunktui2933GeriamojoVandens">'Forma 7'!$I$84</definedName>
    <definedName name="VAS076_F_Cpunktui293IsViso" localSheetId="9">'Forma 7'!$F$84</definedName>
    <definedName name="VAS076_F_Cpunktui293IsViso">'Forma 7'!$F$84</definedName>
    <definedName name="VAS076_F_Cpunktui2941NuotekuSurinkimas" localSheetId="9">'Forma 7'!$K$84</definedName>
    <definedName name="VAS076_F_Cpunktui2941NuotekuSurinkimas">'Forma 7'!$K$84</definedName>
    <definedName name="VAS076_F_Cpunktui2942NuotekuValymas" localSheetId="9">'Forma 7'!$L$84</definedName>
    <definedName name="VAS076_F_Cpunktui2942NuotekuValymas">'Forma 7'!$L$84</definedName>
    <definedName name="VAS076_F_Cpunktui2943NuotekuDumblo" localSheetId="9">'Forma 7'!$M$84</definedName>
    <definedName name="VAS076_F_Cpunktui2943NuotekuDumblo">'Forma 7'!$M$84</definedName>
    <definedName name="VAS076_F_Cpunktui294IsViso" localSheetId="9">'Forma 7'!$J$84</definedName>
    <definedName name="VAS076_F_Cpunktui294IsViso">'Forma 7'!$J$84</definedName>
    <definedName name="VAS076_F_Cpunktui295PavirsiniuNuoteku" localSheetId="9">'Forma 7'!$N$84</definedName>
    <definedName name="VAS076_F_Cpunktui295PavirsiniuNuoteku">'Forma 7'!$N$84</definedName>
    <definedName name="VAS076_F_Cpunktui296KitosReguliuojamosios" localSheetId="9">'Forma 7'!$O$84</definedName>
    <definedName name="VAS076_F_Cpunktui296KitosReguliuojamosios">'Forma 7'!$O$84</definedName>
    <definedName name="VAS076_F_Cpunktui297KitosVeiklos" localSheetId="9">'Forma 7'!$P$84</definedName>
    <definedName name="VAS076_F_Cpunktui297KitosVeiklos">'Forma 7'!$P$84</definedName>
    <definedName name="VAS076_F_Cpunktui301IS" localSheetId="9">'Forma 7'!$D$85</definedName>
    <definedName name="VAS076_F_Cpunktui301IS">'Forma 7'!$D$85</definedName>
    <definedName name="VAS076_F_Cpunktui302ApskaitosVeikla" localSheetId="9">'Forma 7'!$E$85</definedName>
    <definedName name="VAS076_F_Cpunktui302ApskaitosVeikla">'Forma 7'!$E$85</definedName>
    <definedName name="VAS076_F_Cpunktui3031GeriamojoVandens" localSheetId="9">'Forma 7'!$G$85</definedName>
    <definedName name="VAS076_F_Cpunktui3031GeriamojoVandens">'Forma 7'!$G$85</definedName>
    <definedName name="VAS076_F_Cpunktui3032GeriamojoVandens" localSheetId="9">'Forma 7'!$H$85</definedName>
    <definedName name="VAS076_F_Cpunktui3032GeriamojoVandens">'Forma 7'!$H$85</definedName>
    <definedName name="VAS076_F_Cpunktui3033GeriamojoVandens" localSheetId="9">'Forma 7'!$I$85</definedName>
    <definedName name="VAS076_F_Cpunktui3033GeriamojoVandens">'Forma 7'!$I$85</definedName>
    <definedName name="VAS076_F_Cpunktui303IsViso" localSheetId="9">'Forma 7'!$F$85</definedName>
    <definedName name="VAS076_F_Cpunktui303IsViso">'Forma 7'!$F$85</definedName>
    <definedName name="VAS076_F_Cpunktui3041NuotekuSurinkimas" localSheetId="9">'Forma 7'!$K$85</definedName>
    <definedName name="VAS076_F_Cpunktui3041NuotekuSurinkimas">'Forma 7'!$K$85</definedName>
    <definedName name="VAS076_F_Cpunktui3042NuotekuValymas" localSheetId="9">'Forma 7'!$L$85</definedName>
    <definedName name="VAS076_F_Cpunktui3042NuotekuValymas">'Forma 7'!$L$85</definedName>
    <definedName name="VAS076_F_Cpunktui3043NuotekuDumblo" localSheetId="9">'Forma 7'!$M$85</definedName>
    <definedName name="VAS076_F_Cpunktui3043NuotekuDumblo">'Forma 7'!$M$85</definedName>
    <definedName name="VAS076_F_Cpunktui304IsViso" localSheetId="9">'Forma 7'!$J$85</definedName>
    <definedName name="VAS076_F_Cpunktui304IsViso">'Forma 7'!$J$85</definedName>
    <definedName name="VAS076_F_Cpunktui305PavirsiniuNuoteku" localSheetId="9">'Forma 7'!$N$85</definedName>
    <definedName name="VAS076_F_Cpunktui305PavirsiniuNuoteku">'Forma 7'!$N$85</definedName>
    <definedName name="VAS076_F_Cpunktui306KitosReguliuojamosios" localSheetId="9">'Forma 7'!$O$85</definedName>
    <definedName name="VAS076_F_Cpunktui306KitosReguliuojamosios">'Forma 7'!$O$85</definedName>
    <definedName name="VAS076_F_Cpunktui307KitosVeiklos" localSheetId="9">'Forma 7'!$P$85</definedName>
    <definedName name="VAS076_F_Cpunktui307KitosVeiklos">'Forma 7'!$P$85</definedName>
    <definedName name="VAS076_F_Cpunktui311IS" localSheetId="9">'Forma 7'!$D$86</definedName>
    <definedName name="VAS076_F_Cpunktui311IS">'Forma 7'!$D$86</definedName>
    <definedName name="VAS076_F_Cpunktui312ApskaitosVeikla" localSheetId="9">'Forma 7'!$E$86</definedName>
    <definedName name="VAS076_F_Cpunktui312ApskaitosVeikla">'Forma 7'!$E$86</definedName>
    <definedName name="VAS076_F_Cpunktui3131GeriamojoVandens" localSheetId="9">'Forma 7'!$G$86</definedName>
    <definedName name="VAS076_F_Cpunktui3131GeriamojoVandens">'Forma 7'!$G$86</definedName>
    <definedName name="VAS076_F_Cpunktui3132GeriamojoVandens" localSheetId="9">'Forma 7'!$H$86</definedName>
    <definedName name="VAS076_F_Cpunktui3132GeriamojoVandens">'Forma 7'!$H$86</definedName>
    <definedName name="VAS076_F_Cpunktui3133GeriamojoVandens" localSheetId="9">'Forma 7'!$I$86</definedName>
    <definedName name="VAS076_F_Cpunktui3133GeriamojoVandens">'Forma 7'!$I$86</definedName>
    <definedName name="VAS076_F_Cpunktui313IsViso" localSheetId="9">'Forma 7'!$F$86</definedName>
    <definedName name="VAS076_F_Cpunktui313IsViso">'Forma 7'!$F$86</definedName>
    <definedName name="VAS076_F_Cpunktui3141NuotekuSurinkimas" localSheetId="9">'Forma 7'!$K$86</definedName>
    <definedName name="VAS076_F_Cpunktui3141NuotekuSurinkimas">'Forma 7'!$K$86</definedName>
    <definedName name="VAS076_F_Cpunktui3142NuotekuValymas" localSheetId="9">'Forma 7'!$L$86</definedName>
    <definedName name="VAS076_F_Cpunktui3142NuotekuValymas">'Forma 7'!$L$86</definedName>
    <definedName name="VAS076_F_Cpunktui3143NuotekuDumblo" localSheetId="9">'Forma 7'!$M$86</definedName>
    <definedName name="VAS076_F_Cpunktui3143NuotekuDumblo">'Forma 7'!$M$86</definedName>
    <definedName name="VAS076_F_Cpunktui314IsViso" localSheetId="9">'Forma 7'!$J$86</definedName>
    <definedName name="VAS076_F_Cpunktui314IsViso">'Forma 7'!$J$86</definedName>
    <definedName name="VAS076_F_Cpunktui315PavirsiniuNuoteku" localSheetId="9">'Forma 7'!$N$86</definedName>
    <definedName name="VAS076_F_Cpunktui315PavirsiniuNuoteku">'Forma 7'!$N$86</definedName>
    <definedName name="VAS076_F_Cpunktui316KitosReguliuojamosios" localSheetId="9">'Forma 7'!$O$86</definedName>
    <definedName name="VAS076_F_Cpunktui316KitosReguliuojamosios">'Forma 7'!$O$86</definedName>
    <definedName name="VAS076_F_Cpunktui317KitosVeiklos" localSheetId="9">'Forma 7'!$P$86</definedName>
    <definedName name="VAS076_F_Cpunktui317KitosVeiklos">'Forma 7'!$P$86</definedName>
    <definedName name="VAS076_F_Cpunktui321IS" localSheetId="9">'Forma 7'!$D$87</definedName>
    <definedName name="VAS076_F_Cpunktui321IS">'Forma 7'!$D$87</definedName>
    <definedName name="VAS076_F_Cpunktui322ApskaitosVeikla" localSheetId="9">'Forma 7'!$E$87</definedName>
    <definedName name="VAS076_F_Cpunktui322ApskaitosVeikla">'Forma 7'!$E$87</definedName>
    <definedName name="VAS076_F_Cpunktui3231GeriamojoVandens" localSheetId="9">'Forma 7'!$G$87</definedName>
    <definedName name="VAS076_F_Cpunktui3231GeriamojoVandens">'Forma 7'!$G$87</definedName>
    <definedName name="VAS076_F_Cpunktui3232GeriamojoVandens" localSheetId="9">'Forma 7'!$H$87</definedName>
    <definedName name="VAS076_F_Cpunktui3232GeriamojoVandens">'Forma 7'!$H$87</definedName>
    <definedName name="VAS076_F_Cpunktui3233GeriamojoVandens" localSheetId="9">'Forma 7'!$I$87</definedName>
    <definedName name="VAS076_F_Cpunktui3233GeriamojoVandens">'Forma 7'!$I$87</definedName>
    <definedName name="VAS076_F_Cpunktui323IsViso" localSheetId="9">'Forma 7'!$F$87</definedName>
    <definedName name="VAS076_F_Cpunktui323IsViso">'Forma 7'!$F$87</definedName>
    <definedName name="VAS076_F_Cpunktui3241NuotekuSurinkimas" localSheetId="9">'Forma 7'!$K$87</definedName>
    <definedName name="VAS076_F_Cpunktui3241NuotekuSurinkimas">'Forma 7'!$K$87</definedName>
    <definedName name="VAS076_F_Cpunktui3242NuotekuValymas" localSheetId="9">'Forma 7'!$L$87</definedName>
    <definedName name="VAS076_F_Cpunktui3242NuotekuValymas">'Forma 7'!$L$87</definedName>
    <definedName name="VAS076_F_Cpunktui3243NuotekuDumblo" localSheetId="9">'Forma 7'!$M$87</definedName>
    <definedName name="VAS076_F_Cpunktui3243NuotekuDumblo">'Forma 7'!$M$87</definedName>
    <definedName name="VAS076_F_Cpunktui324IsViso" localSheetId="9">'Forma 7'!$J$87</definedName>
    <definedName name="VAS076_F_Cpunktui324IsViso">'Forma 7'!$J$87</definedName>
    <definedName name="VAS076_F_Cpunktui325PavirsiniuNuoteku" localSheetId="9">'Forma 7'!$N$87</definedName>
    <definedName name="VAS076_F_Cpunktui325PavirsiniuNuoteku">'Forma 7'!$N$87</definedName>
    <definedName name="VAS076_F_Cpunktui326KitosReguliuojamosios" localSheetId="9">'Forma 7'!$O$87</definedName>
    <definedName name="VAS076_F_Cpunktui326KitosReguliuojamosios">'Forma 7'!$O$87</definedName>
    <definedName name="VAS076_F_Cpunktui327KitosVeiklos" localSheetId="9">'Forma 7'!$P$87</definedName>
    <definedName name="VAS076_F_Cpunktui327KitosVeiklos">'Forma 7'!$P$87</definedName>
    <definedName name="VAS076_F_Cpunktui331IS" localSheetId="9">'Forma 7'!$D$88</definedName>
    <definedName name="VAS076_F_Cpunktui331IS">'Forma 7'!$D$88</definedName>
    <definedName name="VAS076_F_Cpunktui332ApskaitosVeikla" localSheetId="9">'Forma 7'!$E$88</definedName>
    <definedName name="VAS076_F_Cpunktui332ApskaitosVeikla">'Forma 7'!$E$88</definedName>
    <definedName name="VAS076_F_Cpunktui3331GeriamojoVandens" localSheetId="9">'Forma 7'!$G$88</definedName>
    <definedName name="VAS076_F_Cpunktui3331GeriamojoVandens">'Forma 7'!$G$88</definedName>
    <definedName name="VAS076_F_Cpunktui3332GeriamojoVandens" localSheetId="9">'Forma 7'!$H$88</definedName>
    <definedName name="VAS076_F_Cpunktui3332GeriamojoVandens">'Forma 7'!$H$88</definedName>
    <definedName name="VAS076_F_Cpunktui3333GeriamojoVandens" localSheetId="9">'Forma 7'!$I$88</definedName>
    <definedName name="VAS076_F_Cpunktui3333GeriamojoVandens">'Forma 7'!$I$88</definedName>
    <definedName name="VAS076_F_Cpunktui333IsViso" localSheetId="9">'Forma 7'!$F$88</definedName>
    <definedName name="VAS076_F_Cpunktui333IsViso">'Forma 7'!$F$88</definedName>
    <definedName name="VAS076_F_Cpunktui3341NuotekuSurinkimas" localSheetId="9">'Forma 7'!$K$88</definedName>
    <definedName name="VAS076_F_Cpunktui3341NuotekuSurinkimas">'Forma 7'!$K$88</definedName>
    <definedName name="VAS076_F_Cpunktui3342NuotekuValymas" localSheetId="9">'Forma 7'!$L$88</definedName>
    <definedName name="VAS076_F_Cpunktui3342NuotekuValymas">'Forma 7'!$L$88</definedName>
    <definedName name="VAS076_F_Cpunktui3343NuotekuDumblo" localSheetId="9">'Forma 7'!$M$88</definedName>
    <definedName name="VAS076_F_Cpunktui3343NuotekuDumblo">'Forma 7'!$M$88</definedName>
    <definedName name="VAS076_F_Cpunktui334IsViso" localSheetId="9">'Forma 7'!$J$88</definedName>
    <definedName name="VAS076_F_Cpunktui334IsViso">'Forma 7'!$J$88</definedName>
    <definedName name="VAS076_F_Cpunktui335PavirsiniuNuoteku" localSheetId="9">'Forma 7'!$N$88</definedName>
    <definedName name="VAS076_F_Cpunktui335PavirsiniuNuoteku">'Forma 7'!$N$88</definedName>
    <definedName name="VAS076_F_Cpunktui336KitosReguliuojamosios" localSheetId="9">'Forma 7'!$O$88</definedName>
    <definedName name="VAS076_F_Cpunktui336KitosReguliuojamosios">'Forma 7'!$O$88</definedName>
    <definedName name="VAS076_F_Cpunktui337KitosVeiklos" localSheetId="9">'Forma 7'!$P$88</definedName>
    <definedName name="VAS076_F_Cpunktui337KitosVeiklos">'Forma 7'!$P$88</definedName>
    <definedName name="VAS076_F_Cpunktui341IS" localSheetId="9">'Forma 7'!$D$89</definedName>
    <definedName name="VAS076_F_Cpunktui341IS">'Forma 7'!$D$89</definedName>
    <definedName name="VAS076_F_Cpunktui342ApskaitosVeikla" localSheetId="9">'Forma 7'!$E$89</definedName>
    <definedName name="VAS076_F_Cpunktui342ApskaitosVeikla">'Forma 7'!$E$89</definedName>
    <definedName name="VAS076_F_Cpunktui3431GeriamojoVandens" localSheetId="9">'Forma 7'!$G$89</definedName>
    <definedName name="VAS076_F_Cpunktui3431GeriamojoVandens">'Forma 7'!$G$89</definedName>
    <definedName name="VAS076_F_Cpunktui3432GeriamojoVandens" localSheetId="9">'Forma 7'!$H$89</definedName>
    <definedName name="VAS076_F_Cpunktui3432GeriamojoVandens">'Forma 7'!$H$89</definedName>
    <definedName name="VAS076_F_Cpunktui3433GeriamojoVandens" localSheetId="9">'Forma 7'!$I$89</definedName>
    <definedName name="VAS076_F_Cpunktui3433GeriamojoVandens">'Forma 7'!$I$89</definedName>
    <definedName name="VAS076_F_Cpunktui343IsViso" localSheetId="9">'Forma 7'!$F$89</definedName>
    <definedName name="VAS076_F_Cpunktui343IsViso">'Forma 7'!$F$89</definedName>
    <definedName name="VAS076_F_Cpunktui3441NuotekuSurinkimas" localSheetId="9">'Forma 7'!$K$89</definedName>
    <definedName name="VAS076_F_Cpunktui3441NuotekuSurinkimas">'Forma 7'!$K$89</definedName>
    <definedName name="VAS076_F_Cpunktui3442NuotekuValymas" localSheetId="9">'Forma 7'!$L$89</definedName>
    <definedName name="VAS076_F_Cpunktui3442NuotekuValymas">'Forma 7'!$L$89</definedName>
    <definedName name="VAS076_F_Cpunktui3443NuotekuDumblo" localSheetId="9">'Forma 7'!$M$89</definedName>
    <definedName name="VAS076_F_Cpunktui3443NuotekuDumblo">'Forma 7'!$M$89</definedName>
    <definedName name="VAS076_F_Cpunktui344IsViso" localSheetId="9">'Forma 7'!$J$89</definedName>
    <definedName name="VAS076_F_Cpunktui344IsViso">'Forma 7'!$J$89</definedName>
    <definedName name="VAS076_F_Cpunktui345PavirsiniuNuoteku" localSheetId="9">'Forma 7'!$N$89</definedName>
    <definedName name="VAS076_F_Cpunktui345PavirsiniuNuoteku">'Forma 7'!$N$89</definedName>
    <definedName name="VAS076_F_Cpunktui346KitosReguliuojamosios" localSheetId="9">'Forma 7'!$O$89</definedName>
    <definedName name="VAS076_F_Cpunktui346KitosReguliuojamosios">'Forma 7'!$O$89</definedName>
    <definedName name="VAS076_F_Cpunktui347KitosVeiklos" localSheetId="9">'Forma 7'!$P$89</definedName>
    <definedName name="VAS076_F_Cpunktui347KitosVeiklos">'Forma 7'!$P$89</definedName>
    <definedName name="VAS076_F_Cpunktui351IS" localSheetId="9">'Forma 7'!$D$90</definedName>
    <definedName name="VAS076_F_Cpunktui351IS">'Forma 7'!$D$90</definedName>
    <definedName name="VAS076_F_Cpunktui352ApskaitosVeikla" localSheetId="9">'Forma 7'!$E$90</definedName>
    <definedName name="VAS076_F_Cpunktui352ApskaitosVeikla">'Forma 7'!$E$90</definedName>
    <definedName name="VAS076_F_Cpunktui3531GeriamojoVandens" localSheetId="9">'Forma 7'!$G$90</definedName>
    <definedName name="VAS076_F_Cpunktui3531GeriamojoVandens">'Forma 7'!$G$90</definedName>
    <definedName name="VAS076_F_Cpunktui3532GeriamojoVandens" localSheetId="9">'Forma 7'!$H$90</definedName>
    <definedName name="VAS076_F_Cpunktui3532GeriamojoVandens">'Forma 7'!$H$90</definedName>
    <definedName name="VAS076_F_Cpunktui3533GeriamojoVandens" localSheetId="9">'Forma 7'!$I$90</definedName>
    <definedName name="VAS076_F_Cpunktui3533GeriamojoVandens">'Forma 7'!$I$90</definedName>
    <definedName name="VAS076_F_Cpunktui353IsViso" localSheetId="9">'Forma 7'!$F$90</definedName>
    <definedName name="VAS076_F_Cpunktui353IsViso">'Forma 7'!$F$90</definedName>
    <definedName name="VAS076_F_Cpunktui3541NuotekuSurinkimas" localSheetId="9">'Forma 7'!$K$90</definedName>
    <definedName name="VAS076_F_Cpunktui3541NuotekuSurinkimas">'Forma 7'!$K$90</definedName>
    <definedName name="VAS076_F_Cpunktui3542NuotekuValymas" localSheetId="9">'Forma 7'!$L$90</definedName>
    <definedName name="VAS076_F_Cpunktui3542NuotekuValymas">'Forma 7'!$L$90</definedName>
    <definedName name="VAS076_F_Cpunktui3543NuotekuDumblo" localSheetId="9">'Forma 7'!$M$90</definedName>
    <definedName name="VAS076_F_Cpunktui3543NuotekuDumblo">'Forma 7'!$M$90</definedName>
    <definedName name="VAS076_F_Cpunktui354IsViso" localSheetId="9">'Forma 7'!$J$90</definedName>
    <definedName name="VAS076_F_Cpunktui354IsViso">'Forma 7'!$J$90</definedName>
    <definedName name="VAS076_F_Cpunktui355PavirsiniuNuoteku" localSheetId="9">'Forma 7'!$N$90</definedName>
    <definedName name="VAS076_F_Cpunktui355PavirsiniuNuoteku">'Forma 7'!$N$90</definedName>
    <definedName name="VAS076_F_Cpunktui356KitosReguliuojamosios" localSheetId="9">'Forma 7'!$O$90</definedName>
    <definedName name="VAS076_F_Cpunktui356KitosReguliuojamosios">'Forma 7'!$O$90</definedName>
    <definedName name="VAS076_F_Cpunktui357KitosVeiklos" localSheetId="9">'Forma 7'!$P$90</definedName>
    <definedName name="VAS076_F_Cpunktui357KitosVeiklos">'Forma 7'!$P$90</definedName>
    <definedName name="VAS076_F_Cpunktui361IS" localSheetId="9">'Forma 7'!$D$91</definedName>
    <definedName name="VAS076_F_Cpunktui361IS">'Forma 7'!$D$91</definedName>
    <definedName name="VAS076_F_Cpunktui362ApskaitosVeikla" localSheetId="9">'Forma 7'!$E$91</definedName>
    <definedName name="VAS076_F_Cpunktui362ApskaitosVeikla">'Forma 7'!$E$91</definedName>
    <definedName name="VAS076_F_Cpunktui3631GeriamojoVandens" localSheetId="9">'Forma 7'!$G$91</definedName>
    <definedName name="VAS076_F_Cpunktui3631GeriamojoVandens">'Forma 7'!$G$91</definedName>
    <definedName name="VAS076_F_Cpunktui3632GeriamojoVandens" localSheetId="9">'Forma 7'!$H$91</definedName>
    <definedName name="VAS076_F_Cpunktui3632GeriamojoVandens">'Forma 7'!$H$91</definedName>
    <definedName name="VAS076_F_Cpunktui3633GeriamojoVandens" localSheetId="9">'Forma 7'!$I$91</definedName>
    <definedName name="VAS076_F_Cpunktui3633GeriamojoVandens">'Forma 7'!$I$91</definedName>
    <definedName name="VAS076_F_Cpunktui363IsViso" localSheetId="9">'Forma 7'!$F$91</definedName>
    <definedName name="VAS076_F_Cpunktui363IsViso">'Forma 7'!$F$91</definedName>
    <definedName name="VAS076_F_Cpunktui3641NuotekuSurinkimas" localSheetId="9">'Forma 7'!$K$91</definedName>
    <definedName name="VAS076_F_Cpunktui3641NuotekuSurinkimas">'Forma 7'!$K$91</definedName>
    <definedName name="VAS076_F_Cpunktui3642NuotekuValymas" localSheetId="9">'Forma 7'!$L$91</definedName>
    <definedName name="VAS076_F_Cpunktui3642NuotekuValymas">'Forma 7'!$L$91</definedName>
    <definedName name="VAS076_F_Cpunktui3643NuotekuDumblo" localSheetId="9">'Forma 7'!$M$91</definedName>
    <definedName name="VAS076_F_Cpunktui3643NuotekuDumblo">'Forma 7'!$M$91</definedName>
    <definedName name="VAS076_F_Cpunktui364IsViso" localSheetId="9">'Forma 7'!$J$91</definedName>
    <definedName name="VAS076_F_Cpunktui364IsViso">'Forma 7'!$J$91</definedName>
    <definedName name="VAS076_F_Cpunktui365PavirsiniuNuoteku" localSheetId="9">'Forma 7'!$N$91</definedName>
    <definedName name="VAS076_F_Cpunktui365PavirsiniuNuoteku">'Forma 7'!$N$91</definedName>
    <definedName name="VAS076_F_Cpunktui366KitosReguliuojamosios" localSheetId="9">'Forma 7'!$O$91</definedName>
    <definedName name="VAS076_F_Cpunktui366KitosReguliuojamosios">'Forma 7'!$O$91</definedName>
    <definedName name="VAS076_F_Cpunktui367KitosVeiklos" localSheetId="9">'Forma 7'!$P$91</definedName>
    <definedName name="VAS076_F_Cpunktui367KitosVeiklos">'Forma 7'!$P$91</definedName>
    <definedName name="VAS076_F_Cpunktui371IS" localSheetId="9">'Forma 7'!$D$92</definedName>
    <definedName name="VAS076_F_Cpunktui371IS">'Forma 7'!$D$92</definedName>
    <definedName name="VAS076_F_Cpunktui372ApskaitosVeikla" localSheetId="9">'Forma 7'!$E$92</definedName>
    <definedName name="VAS076_F_Cpunktui372ApskaitosVeikla">'Forma 7'!$E$92</definedName>
    <definedName name="VAS076_F_Cpunktui3731GeriamojoVandens" localSheetId="9">'Forma 7'!$G$92</definedName>
    <definedName name="VAS076_F_Cpunktui3731GeriamojoVandens">'Forma 7'!$G$92</definedName>
    <definedName name="VAS076_F_Cpunktui3732GeriamojoVandens" localSheetId="9">'Forma 7'!$H$92</definedName>
    <definedName name="VAS076_F_Cpunktui3732GeriamojoVandens">'Forma 7'!$H$92</definedName>
    <definedName name="VAS076_F_Cpunktui3733GeriamojoVandens" localSheetId="9">'Forma 7'!$I$92</definedName>
    <definedName name="VAS076_F_Cpunktui3733GeriamojoVandens">'Forma 7'!$I$92</definedName>
    <definedName name="VAS076_F_Cpunktui373IsViso" localSheetId="9">'Forma 7'!$F$92</definedName>
    <definedName name="VAS076_F_Cpunktui373IsViso">'Forma 7'!$F$92</definedName>
    <definedName name="VAS076_F_Cpunktui3741NuotekuSurinkimas" localSheetId="9">'Forma 7'!$K$92</definedName>
    <definedName name="VAS076_F_Cpunktui3741NuotekuSurinkimas">'Forma 7'!$K$92</definedName>
    <definedName name="VAS076_F_Cpunktui3742NuotekuValymas" localSheetId="9">'Forma 7'!$L$92</definedName>
    <definedName name="VAS076_F_Cpunktui3742NuotekuValymas">'Forma 7'!$L$92</definedName>
    <definedName name="VAS076_F_Cpunktui3743NuotekuDumblo" localSheetId="9">'Forma 7'!$M$92</definedName>
    <definedName name="VAS076_F_Cpunktui3743NuotekuDumblo">'Forma 7'!$M$92</definedName>
    <definedName name="VAS076_F_Cpunktui374IsViso" localSheetId="9">'Forma 7'!$J$92</definedName>
    <definedName name="VAS076_F_Cpunktui374IsViso">'Forma 7'!$J$92</definedName>
    <definedName name="VAS076_F_Cpunktui375PavirsiniuNuoteku" localSheetId="9">'Forma 7'!$N$92</definedName>
    <definedName name="VAS076_F_Cpunktui375PavirsiniuNuoteku">'Forma 7'!$N$92</definedName>
    <definedName name="VAS076_F_Cpunktui376KitosReguliuojamosios" localSheetId="9">'Forma 7'!$O$92</definedName>
    <definedName name="VAS076_F_Cpunktui376KitosReguliuojamosios">'Forma 7'!$O$92</definedName>
    <definedName name="VAS076_F_Cpunktui377KitosVeiklos" localSheetId="9">'Forma 7'!$P$92</definedName>
    <definedName name="VAS076_F_Cpunktui377KitosVeiklos">'Forma 7'!$P$92</definedName>
    <definedName name="VAS076_F_Cpunktui381IS" localSheetId="9">'Forma 7'!$D$93</definedName>
    <definedName name="VAS076_F_Cpunktui381IS">'Forma 7'!$D$93</definedName>
    <definedName name="VAS076_F_Cpunktui382ApskaitosVeikla" localSheetId="9">'Forma 7'!$E$93</definedName>
    <definedName name="VAS076_F_Cpunktui382ApskaitosVeikla">'Forma 7'!$E$93</definedName>
    <definedName name="VAS076_F_Cpunktui3831GeriamojoVandens" localSheetId="9">'Forma 7'!$G$93</definedName>
    <definedName name="VAS076_F_Cpunktui3831GeriamojoVandens">'Forma 7'!$G$93</definedName>
    <definedName name="VAS076_F_Cpunktui3832GeriamojoVandens" localSheetId="9">'Forma 7'!$H$93</definedName>
    <definedName name="VAS076_F_Cpunktui3832GeriamojoVandens">'Forma 7'!$H$93</definedName>
    <definedName name="VAS076_F_Cpunktui3833GeriamojoVandens" localSheetId="9">'Forma 7'!$I$93</definedName>
    <definedName name="VAS076_F_Cpunktui3833GeriamojoVandens">'Forma 7'!$I$93</definedName>
    <definedName name="VAS076_F_Cpunktui383IsViso" localSheetId="9">'Forma 7'!$F$93</definedName>
    <definedName name="VAS076_F_Cpunktui383IsViso">'Forma 7'!$F$93</definedName>
    <definedName name="VAS076_F_Cpunktui3841NuotekuSurinkimas" localSheetId="9">'Forma 7'!$K$93</definedName>
    <definedName name="VAS076_F_Cpunktui3841NuotekuSurinkimas">'Forma 7'!$K$93</definedName>
    <definedName name="VAS076_F_Cpunktui3842NuotekuValymas" localSheetId="9">'Forma 7'!$L$93</definedName>
    <definedName name="VAS076_F_Cpunktui3842NuotekuValymas">'Forma 7'!$L$93</definedName>
    <definedName name="VAS076_F_Cpunktui3843NuotekuDumblo" localSheetId="9">'Forma 7'!$M$93</definedName>
    <definedName name="VAS076_F_Cpunktui3843NuotekuDumblo">'Forma 7'!$M$93</definedName>
    <definedName name="VAS076_F_Cpunktui384IsViso" localSheetId="9">'Forma 7'!$J$93</definedName>
    <definedName name="VAS076_F_Cpunktui384IsViso">'Forma 7'!$J$93</definedName>
    <definedName name="VAS076_F_Cpunktui385PavirsiniuNuoteku" localSheetId="9">'Forma 7'!$N$93</definedName>
    <definedName name="VAS076_F_Cpunktui385PavirsiniuNuoteku">'Forma 7'!$N$93</definedName>
    <definedName name="VAS076_F_Cpunktui386KitosReguliuojamosios" localSheetId="9">'Forma 7'!$O$93</definedName>
    <definedName name="VAS076_F_Cpunktui386KitosReguliuojamosios">'Forma 7'!$O$93</definedName>
    <definedName name="VAS076_F_Cpunktui387KitosVeiklos" localSheetId="9">'Forma 7'!$P$93</definedName>
    <definedName name="VAS076_F_Cpunktui387KitosVeiklos">'Forma 7'!$P$93</definedName>
    <definedName name="VAS076_F_Cpunktui391IS" localSheetId="9">'Forma 7'!$D$94</definedName>
    <definedName name="VAS076_F_Cpunktui391IS">'Forma 7'!$D$94</definedName>
    <definedName name="VAS076_F_Cpunktui392ApskaitosVeikla" localSheetId="9">'Forma 7'!$E$94</definedName>
    <definedName name="VAS076_F_Cpunktui392ApskaitosVeikla">'Forma 7'!$E$94</definedName>
    <definedName name="VAS076_F_Cpunktui3931GeriamojoVandens" localSheetId="9">'Forma 7'!$G$94</definedName>
    <definedName name="VAS076_F_Cpunktui3931GeriamojoVandens">'Forma 7'!$G$94</definedName>
    <definedName name="VAS076_F_Cpunktui3932GeriamojoVandens" localSheetId="9">'Forma 7'!$H$94</definedName>
    <definedName name="VAS076_F_Cpunktui3932GeriamojoVandens">'Forma 7'!$H$94</definedName>
    <definedName name="VAS076_F_Cpunktui3933GeriamojoVandens" localSheetId="9">'Forma 7'!$I$94</definedName>
    <definedName name="VAS076_F_Cpunktui3933GeriamojoVandens">'Forma 7'!$I$94</definedName>
    <definedName name="VAS076_F_Cpunktui393IsViso" localSheetId="9">'Forma 7'!$F$94</definedName>
    <definedName name="VAS076_F_Cpunktui393IsViso">'Forma 7'!$F$94</definedName>
    <definedName name="VAS076_F_Cpunktui3941NuotekuSurinkimas" localSheetId="9">'Forma 7'!$K$94</definedName>
    <definedName name="VAS076_F_Cpunktui3941NuotekuSurinkimas">'Forma 7'!$K$94</definedName>
    <definedName name="VAS076_F_Cpunktui3942NuotekuValymas" localSheetId="9">'Forma 7'!$L$94</definedName>
    <definedName name="VAS076_F_Cpunktui3942NuotekuValymas">'Forma 7'!$L$94</definedName>
    <definedName name="VAS076_F_Cpunktui3943NuotekuDumblo" localSheetId="9">'Forma 7'!$M$94</definedName>
    <definedName name="VAS076_F_Cpunktui3943NuotekuDumblo">'Forma 7'!$M$94</definedName>
    <definedName name="VAS076_F_Cpunktui394IsViso" localSheetId="9">'Forma 7'!$J$94</definedName>
    <definedName name="VAS076_F_Cpunktui394IsViso">'Forma 7'!$J$94</definedName>
    <definedName name="VAS076_F_Cpunktui395PavirsiniuNuoteku" localSheetId="9">'Forma 7'!$N$94</definedName>
    <definedName name="VAS076_F_Cpunktui395PavirsiniuNuoteku">'Forma 7'!$N$94</definedName>
    <definedName name="VAS076_F_Cpunktui396KitosReguliuojamosios" localSheetId="9">'Forma 7'!$O$94</definedName>
    <definedName name="VAS076_F_Cpunktui396KitosReguliuojamosios">'Forma 7'!$O$94</definedName>
    <definedName name="VAS076_F_Cpunktui397KitosVeiklos" localSheetId="9">'Forma 7'!$P$94</definedName>
    <definedName name="VAS076_F_Cpunktui397KitosVeiklos">'Forma 7'!$P$94</definedName>
    <definedName name="VAS076_F_Cpunktui401IS" localSheetId="9">'Forma 7'!$D$95</definedName>
    <definedName name="VAS076_F_Cpunktui401IS">'Forma 7'!$D$95</definedName>
    <definedName name="VAS076_F_Cpunktui402ApskaitosVeikla" localSheetId="9">'Forma 7'!$E$95</definedName>
    <definedName name="VAS076_F_Cpunktui402ApskaitosVeikla">'Forma 7'!$E$95</definedName>
    <definedName name="VAS076_F_Cpunktui4031GeriamojoVandens" localSheetId="9">'Forma 7'!$G$95</definedName>
    <definedName name="VAS076_F_Cpunktui4031GeriamojoVandens">'Forma 7'!$G$95</definedName>
    <definedName name="VAS076_F_Cpunktui4032GeriamojoVandens" localSheetId="9">'Forma 7'!$H$95</definedName>
    <definedName name="VAS076_F_Cpunktui4032GeriamojoVandens">'Forma 7'!$H$95</definedName>
    <definedName name="VAS076_F_Cpunktui4033GeriamojoVandens" localSheetId="9">'Forma 7'!$I$95</definedName>
    <definedName name="VAS076_F_Cpunktui4033GeriamojoVandens">'Forma 7'!$I$95</definedName>
    <definedName name="VAS076_F_Cpunktui403IsViso" localSheetId="9">'Forma 7'!$F$95</definedName>
    <definedName name="VAS076_F_Cpunktui403IsViso">'Forma 7'!$F$95</definedName>
    <definedName name="VAS076_F_Cpunktui4041NuotekuSurinkimas" localSheetId="9">'Forma 7'!$K$95</definedName>
    <definedName name="VAS076_F_Cpunktui4041NuotekuSurinkimas">'Forma 7'!$K$95</definedName>
    <definedName name="VAS076_F_Cpunktui4042NuotekuValymas" localSheetId="9">'Forma 7'!$L$95</definedName>
    <definedName name="VAS076_F_Cpunktui4042NuotekuValymas">'Forma 7'!$L$95</definedName>
    <definedName name="VAS076_F_Cpunktui4043NuotekuDumblo" localSheetId="9">'Forma 7'!$M$95</definedName>
    <definedName name="VAS076_F_Cpunktui4043NuotekuDumblo">'Forma 7'!$M$95</definedName>
    <definedName name="VAS076_F_Cpunktui404IsViso" localSheetId="9">'Forma 7'!$J$95</definedName>
    <definedName name="VAS076_F_Cpunktui404IsViso">'Forma 7'!$J$95</definedName>
    <definedName name="VAS076_F_Cpunktui405PavirsiniuNuoteku" localSheetId="9">'Forma 7'!$N$95</definedName>
    <definedName name="VAS076_F_Cpunktui405PavirsiniuNuoteku">'Forma 7'!$N$95</definedName>
    <definedName name="VAS076_F_Cpunktui406KitosReguliuojamosios" localSheetId="9">'Forma 7'!$O$95</definedName>
    <definedName name="VAS076_F_Cpunktui406KitosReguliuojamosios">'Forma 7'!$O$95</definedName>
    <definedName name="VAS076_F_Cpunktui407KitosVeiklos" localSheetId="9">'Forma 7'!$P$95</definedName>
    <definedName name="VAS076_F_Cpunktui407KitosVeiklos">'Forma 7'!$P$95</definedName>
    <definedName name="VAS076_F_Epunktui161IS" localSheetId="9">'Forma 7'!$D$119</definedName>
    <definedName name="VAS076_F_Epunktui161IS">'Forma 7'!$D$119</definedName>
    <definedName name="VAS076_F_Epunktui162ApskaitosVeikla" localSheetId="9">'Forma 7'!$E$119</definedName>
    <definedName name="VAS076_F_Epunktui162ApskaitosVeikla">'Forma 7'!$E$119</definedName>
    <definedName name="VAS076_F_Epunktui1631GeriamojoVandens" localSheetId="9">'Forma 7'!$G$119</definedName>
    <definedName name="VAS076_F_Epunktui1631GeriamojoVandens">'Forma 7'!$G$119</definedName>
    <definedName name="VAS076_F_Epunktui1632GeriamojoVandens" localSheetId="9">'Forma 7'!$H$119</definedName>
    <definedName name="VAS076_F_Epunktui1632GeriamojoVandens">'Forma 7'!$H$119</definedName>
    <definedName name="VAS076_F_Epunktui1633GeriamojoVandens" localSheetId="9">'Forma 7'!$I$119</definedName>
    <definedName name="VAS076_F_Epunktui1633GeriamojoVandens">'Forma 7'!$I$119</definedName>
    <definedName name="VAS076_F_Epunktui163IsViso" localSheetId="9">'Forma 7'!$F$119</definedName>
    <definedName name="VAS076_F_Epunktui163IsViso">'Forma 7'!$F$119</definedName>
    <definedName name="VAS076_F_Epunktui1641NuotekuSurinkimas" localSheetId="9">'Forma 7'!$K$119</definedName>
    <definedName name="VAS076_F_Epunktui1641NuotekuSurinkimas">'Forma 7'!$K$119</definedName>
    <definedName name="VAS076_F_Epunktui1642NuotekuValymas" localSheetId="9">'Forma 7'!$L$119</definedName>
    <definedName name="VAS076_F_Epunktui1642NuotekuValymas">'Forma 7'!$L$119</definedName>
    <definedName name="VAS076_F_Epunktui1643NuotekuDumblo" localSheetId="9">'Forma 7'!$M$119</definedName>
    <definedName name="VAS076_F_Epunktui1643NuotekuDumblo">'Forma 7'!$M$119</definedName>
    <definedName name="VAS076_F_Epunktui164IsViso" localSheetId="9">'Forma 7'!$J$119</definedName>
    <definedName name="VAS076_F_Epunktui164IsViso">'Forma 7'!$J$119</definedName>
    <definedName name="VAS076_F_Epunktui165PavirsiniuNuoteku" localSheetId="9">'Forma 7'!$N$119</definedName>
    <definedName name="VAS076_F_Epunktui165PavirsiniuNuoteku">'Forma 7'!$N$119</definedName>
    <definedName name="VAS076_F_Epunktui166KitosReguliuojamosios" localSheetId="9">'Forma 7'!$O$119</definedName>
    <definedName name="VAS076_F_Epunktui166KitosReguliuojamosios">'Forma 7'!$O$119</definedName>
    <definedName name="VAS076_F_Epunktui167KitosVeiklos" localSheetId="9">'Forma 7'!$P$119</definedName>
    <definedName name="VAS076_F_Epunktui167KitosVeiklos">'Forma 7'!$P$119</definedName>
    <definedName name="VAS076_F_Epunktui171IS" localSheetId="9">'Forma 7'!$D$120</definedName>
    <definedName name="VAS076_F_Epunktui171IS">'Forma 7'!$D$120</definedName>
    <definedName name="VAS076_F_Epunktui172ApskaitosVeikla" localSheetId="9">'Forma 7'!$E$120</definedName>
    <definedName name="VAS076_F_Epunktui172ApskaitosVeikla">'Forma 7'!$E$120</definedName>
    <definedName name="VAS076_F_Epunktui1731GeriamojoVandens" localSheetId="9">'Forma 7'!$G$120</definedName>
    <definedName name="VAS076_F_Epunktui1731GeriamojoVandens">'Forma 7'!$G$120</definedName>
    <definedName name="VAS076_F_Epunktui1732GeriamojoVandens" localSheetId="9">'Forma 7'!$H$120</definedName>
    <definedName name="VAS076_F_Epunktui1732GeriamojoVandens">'Forma 7'!$H$120</definedName>
    <definedName name="VAS076_F_Epunktui1733GeriamojoVandens" localSheetId="9">'Forma 7'!$I$120</definedName>
    <definedName name="VAS076_F_Epunktui1733GeriamojoVandens">'Forma 7'!$I$120</definedName>
    <definedName name="VAS076_F_Epunktui173IsViso" localSheetId="9">'Forma 7'!$F$120</definedName>
    <definedName name="VAS076_F_Epunktui173IsViso">'Forma 7'!$F$120</definedName>
    <definedName name="VAS076_F_Epunktui1741NuotekuSurinkimas" localSheetId="9">'Forma 7'!$K$120</definedName>
    <definedName name="VAS076_F_Epunktui1741NuotekuSurinkimas">'Forma 7'!$K$120</definedName>
    <definedName name="VAS076_F_Epunktui1742NuotekuValymas" localSheetId="9">'Forma 7'!$L$120</definedName>
    <definedName name="VAS076_F_Epunktui1742NuotekuValymas">'Forma 7'!$L$120</definedName>
    <definedName name="VAS076_F_Epunktui1743NuotekuDumblo" localSheetId="9">'Forma 7'!$M$120</definedName>
    <definedName name="VAS076_F_Epunktui1743NuotekuDumblo">'Forma 7'!$M$120</definedName>
    <definedName name="VAS076_F_Epunktui174IsViso" localSheetId="9">'Forma 7'!$J$120</definedName>
    <definedName name="VAS076_F_Epunktui174IsViso">'Forma 7'!$J$120</definedName>
    <definedName name="VAS076_F_Epunktui175PavirsiniuNuoteku" localSheetId="9">'Forma 7'!$N$120</definedName>
    <definedName name="VAS076_F_Epunktui175PavirsiniuNuoteku">'Forma 7'!$N$120</definedName>
    <definedName name="VAS076_F_Epunktui176KitosReguliuojamosios" localSheetId="9">'Forma 7'!$O$120</definedName>
    <definedName name="VAS076_F_Epunktui176KitosReguliuojamosios">'Forma 7'!$O$120</definedName>
    <definedName name="VAS076_F_Epunktui177KitosVeiklos" localSheetId="9">'Forma 7'!$P$120</definedName>
    <definedName name="VAS076_F_Epunktui177KitosVeiklos">'Forma 7'!$P$120</definedName>
    <definedName name="VAS076_F_Epunktui181IS" localSheetId="9">'Forma 7'!$D$121</definedName>
    <definedName name="VAS076_F_Epunktui181IS">'Forma 7'!$D$121</definedName>
    <definedName name="VAS076_F_Epunktui182ApskaitosVeikla" localSheetId="9">'Forma 7'!$E$121</definedName>
    <definedName name="VAS076_F_Epunktui182ApskaitosVeikla">'Forma 7'!$E$121</definedName>
    <definedName name="VAS076_F_Epunktui1831GeriamojoVandens" localSheetId="9">'Forma 7'!$G$121</definedName>
    <definedName name="VAS076_F_Epunktui1831GeriamojoVandens">'Forma 7'!$G$121</definedName>
    <definedName name="VAS076_F_Epunktui1832GeriamojoVandens" localSheetId="9">'Forma 7'!$H$121</definedName>
    <definedName name="VAS076_F_Epunktui1832GeriamojoVandens">'Forma 7'!$H$121</definedName>
    <definedName name="VAS076_F_Epunktui1833GeriamojoVandens" localSheetId="9">'Forma 7'!$I$121</definedName>
    <definedName name="VAS076_F_Epunktui1833GeriamojoVandens">'Forma 7'!$I$121</definedName>
    <definedName name="VAS076_F_Epunktui183IsViso" localSheetId="9">'Forma 7'!$F$121</definedName>
    <definedName name="VAS076_F_Epunktui183IsViso">'Forma 7'!$F$121</definedName>
    <definedName name="VAS076_F_Epunktui1841NuotekuSurinkimas" localSheetId="9">'Forma 7'!$K$121</definedName>
    <definedName name="VAS076_F_Epunktui1841NuotekuSurinkimas">'Forma 7'!$K$121</definedName>
    <definedName name="VAS076_F_Epunktui1842NuotekuValymas" localSheetId="9">'Forma 7'!$L$121</definedName>
    <definedName name="VAS076_F_Epunktui1842NuotekuValymas">'Forma 7'!$L$121</definedName>
    <definedName name="VAS076_F_Epunktui1843NuotekuDumblo" localSheetId="9">'Forma 7'!$M$121</definedName>
    <definedName name="VAS076_F_Epunktui1843NuotekuDumblo">'Forma 7'!$M$121</definedName>
    <definedName name="VAS076_F_Epunktui184IsViso" localSheetId="9">'Forma 7'!$J$121</definedName>
    <definedName name="VAS076_F_Epunktui184IsViso">'Forma 7'!$J$121</definedName>
    <definedName name="VAS076_F_Epunktui185PavirsiniuNuoteku" localSheetId="9">'Forma 7'!$N$121</definedName>
    <definedName name="VAS076_F_Epunktui185PavirsiniuNuoteku">'Forma 7'!$N$121</definedName>
    <definedName name="VAS076_F_Epunktui186KitosReguliuojamosios" localSheetId="9">'Forma 7'!$O$121</definedName>
    <definedName name="VAS076_F_Epunktui186KitosReguliuojamosios">'Forma 7'!$O$121</definedName>
    <definedName name="VAS076_F_Epunktui187KitosVeiklos" localSheetId="9">'Forma 7'!$P$121</definedName>
    <definedName name="VAS076_F_Epunktui187KitosVeiklos">'Forma 7'!$P$121</definedName>
    <definedName name="VAS076_F_Epunktui191IS" localSheetId="9">'Forma 7'!$D$122</definedName>
    <definedName name="VAS076_F_Epunktui191IS">'Forma 7'!$D$122</definedName>
    <definedName name="VAS076_F_Epunktui192ApskaitosVeikla" localSheetId="9">'Forma 7'!$E$122</definedName>
    <definedName name="VAS076_F_Epunktui192ApskaitosVeikla">'Forma 7'!$E$122</definedName>
    <definedName name="VAS076_F_Epunktui1931GeriamojoVandens" localSheetId="9">'Forma 7'!$G$122</definedName>
    <definedName name="VAS076_F_Epunktui1931GeriamojoVandens">'Forma 7'!$G$122</definedName>
    <definedName name="VAS076_F_Epunktui1932GeriamojoVandens" localSheetId="9">'Forma 7'!$H$122</definedName>
    <definedName name="VAS076_F_Epunktui1932GeriamojoVandens">'Forma 7'!$H$122</definedName>
    <definedName name="VAS076_F_Epunktui1933GeriamojoVandens" localSheetId="9">'Forma 7'!$I$122</definedName>
    <definedName name="VAS076_F_Epunktui1933GeriamojoVandens">'Forma 7'!$I$122</definedName>
    <definedName name="VAS076_F_Epunktui193IsViso" localSheetId="9">'Forma 7'!$F$122</definedName>
    <definedName name="VAS076_F_Epunktui193IsViso">'Forma 7'!$F$122</definedName>
    <definedName name="VAS076_F_Epunktui1941NuotekuSurinkimas" localSheetId="9">'Forma 7'!$K$122</definedName>
    <definedName name="VAS076_F_Epunktui1941NuotekuSurinkimas">'Forma 7'!$K$122</definedName>
    <definedName name="VAS076_F_Epunktui1942NuotekuValymas" localSheetId="9">'Forma 7'!$L$122</definedName>
    <definedName name="VAS076_F_Epunktui1942NuotekuValymas">'Forma 7'!$L$122</definedName>
    <definedName name="VAS076_F_Epunktui1943NuotekuDumblo" localSheetId="9">'Forma 7'!$M$122</definedName>
    <definedName name="VAS076_F_Epunktui1943NuotekuDumblo">'Forma 7'!$M$122</definedName>
    <definedName name="VAS076_F_Epunktui194IsViso" localSheetId="9">'Forma 7'!$J$122</definedName>
    <definedName name="VAS076_F_Epunktui194IsViso">'Forma 7'!$J$122</definedName>
    <definedName name="VAS076_F_Epunktui195PavirsiniuNuoteku" localSheetId="9">'Forma 7'!$N$122</definedName>
    <definedName name="VAS076_F_Epunktui195PavirsiniuNuoteku">'Forma 7'!$N$122</definedName>
    <definedName name="VAS076_F_Epunktui196KitosReguliuojamosios" localSheetId="9">'Forma 7'!$O$122</definedName>
    <definedName name="VAS076_F_Epunktui196KitosReguliuojamosios">'Forma 7'!$O$122</definedName>
    <definedName name="VAS076_F_Epunktui197KitosVeiklos" localSheetId="9">'Forma 7'!$P$122</definedName>
    <definedName name="VAS076_F_Epunktui197KitosVeiklos">'Forma 7'!$P$122</definedName>
    <definedName name="VAS076_F_Epunktui201IS" localSheetId="9">'Forma 7'!$D$123</definedName>
    <definedName name="VAS076_F_Epunktui201IS">'Forma 7'!$D$123</definedName>
    <definedName name="VAS076_F_Epunktui202ApskaitosVeikla" localSheetId="9">'Forma 7'!$E$123</definedName>
    <definedName name="VAS076_F_Epunktui202ApskaitosVeikla">'Forma 7'!$E$123</definedName>
    <definedName name="VAS076_F_Epunktui2031GeriamojoVandens" localSheetId="9">'Forma 7'!$G$123</definedName>
    <definedName name="VAS076_F_Epunktui2031GeriamojoVandens">'Forma 7'!$G$123</definedName>
    <definedName name="VAS076_F_Epunktui2032GeriamojoVandens" localSheetId="9">'Forma 7'!$H$123</definedName>
    <definedName name="VAS076_F_Epunktui2032GeriamojoVandens">'Forma 7'!$H$123</definedName>
    <definedName name="VAS076_F_Epunktui2033GeriamojoVandens" localSheetId="9">'Forma 7'!$I$123</definedName>
    <definedName name="VAS076_F_Epunktui2033GeriamojoVandens">'Forma 7'!$I$123</definedName>
    <definedName name="VAS076_F_Epunktui203IsViso" localSheetId="9">'Forma 7'!$F$123</definedName>
    <definedName name="VAS076_F_Epunktui203IsViso">'Forma 7'!$F$123</definedName>
    <definedName name="VAS076_F_Epunktui2041NuotekuSurinkimas" localSheetId="9">'Forma 7'!$K$123</definedName>
    <definedName name="VAS076_F_Epunktui2041NuotekuSurinkimas">'Forma 7'!$K$123</definedName>
    <definedName name="VAS076_F_Epunktui2042NuotekuValymas" localSheetId="9">'Forma 7'!$L$123</definedName>
    <definedName name="VAS076_F_Epunktui2042NuotekuValymas">'Forma 7'!$L$123</definedName>
    <definedName name="VAS076_F_Epunktui2043NuotekuDumblo" localSheetId="9">'Forma 7'!$M$123</definedName>
    <definedName name="VAS076_F_Epunktui2043NuotekuDumblo">'Forma 7'!$M$123</definedName>
    <definedName name="VAS076_F_Epunktui204IsViso" localSheetId="9">'Forma 7'!$J$123</definedName>
    <definedName name="VAS076_F_Epunktui204IsViso">'Forma 7'!$J$123</definedName>
    <definedName name="VAS076_F_Epunktui205PavirsiniuNuoteku" localSheetId="9">'Forma 7'!$N$123</definedName>
    <definedName name="VAS076_F_Epunktui205PavirsiniuNuoteku">'Forma 7'!$N$123</definedName>
    <definedName name="VAS076_F_Epunktui206KitosReguliuojamosios" localSheetId="9">'Forma 7'!$O$123</definedName>
    <definedName name="VAS076_F_Epunktui206KitosReguliuojamosios">'Forma 7'!$O$123</definedName>
    <definedName name="VAS076_F_Epunktui207KitosVeiklos" localSheetId="9">'Forma 7'!$P$123</definedName>
    <definedName name="VAS076_F_Epunktui207KitosVeiklos">'Forma 7'!$P$123</definedName>
    <definedName name="VAS076_F_Epunktui211IS" localSheetId="9">'Forma 7'!$D$124</definedName>
    <definedName name="VAS076_F_Epunktui211IS">'Forma 7'!$D$124</definedName>
    <definedName name="VAS076_F_Epunktui212ApskaitosVeikla" localSheetId="9">'Forma 7'!$E$124</definedName>
    <definedName name="VAS076_F_Epunktui212ApskaitosVeikla">'Forma 7'!$E$124</definedName>
    <definedName name="VAS076_F_Epunktui2131GeriamojoVandens" localSheetId="9">'Forma 7'!$G$124</definedName>
    <definedName name="VAS076_F_Epunktui2131GeriamojoVandens">'Forma 7'!$G$124</definedName>
    <definedName name="VAS076_F_Epunktui2132GeriamojoVandens" localSheetId="9">'Forma 7'!$H$124</definedName>
    <definedName name="VAS076_F_Epunktui2132GeriamojoVandens">'Forma 7'!$H$124</definedName>
    <definedName name="VAS076_F_Epunktui2133GeriamojoVandens" localSheetId="9">'Forma 7'!$I$124</definedName>
    <definedName name="VAS076_F_Epunktui2133GeriamojoVandens">'Forma 7'!$I$124</definedName>
    <definedName name="VAS076_F_Epunktui213IsViso" localSheetId="9">'Forma 7'!$F$124</definedName>
    <definedName name="VAS076_F_Epunktui213IsViso">'Forma 7'!$F$124</definedName>
    <definedName name="VAS076_F_Epunktui2141NuotekuSurinkimas" localSheetId="9">'Forma 7'!$K$124</definedName>
    <definedName name="VAS076_F_Epunktui2141NuotekuSurinkimas">'Forma 7'!$K$124</definedName>
    <definedName name="VAS076_F_Epunktui2142NuotekuValymas" localSheetId="9">'Forma 7'!$L$124</definedName>
    <definedName name="VAS076_F_Epunktui2142NuotekuValymas">'Forma 7'!$L$124</definedName>
    <definedName name="VAS076_F_Epunktui2143NuotekuDumblo" localSheetId="9">'Forma 7'!$M$124</definedName>
    <definedName name="VAS076_F_Epunktui2143NuotekuDumblo">'Forma 7'!$M$124</definedName>
    <definedName name="VAS076_F_Epunktui214IsViso" localSheetId="9">'Forma 7'!$J$124</definedName>
    <definedName name="VAS076_F_Epunktui214IsViso">'Forma 7'!$J$124</definedName>
    <definedName name="VAS076_F_Epunktui215PavirsiniuNuoteku" localSheetId="9">'Forma 7'!$N$124</definedName>
    <definedName name="VAS076_F_Epunktui215PavirsiniuNuoteku">'Forma 7'!$N$124</definedName>
    <definedName name="VAS076_F_Epunktui216KitosReguliuojamosios" localSheetId="9">'Forma 7'!$O$124</definedName>
    <definedName name="VAS076_F_Epunktui216KitosReguliuojamosios">'Forma 7'!$O$124</definedName>
    <definedName name="VAS076_F_Epunktui217KitosVeiklos" localSheetId="9">'Forma 7'!$P$124</definedName>
    <definedName name="VAS076_F_Epunktui217KitosVeiklos">'Forma 7'!$P$124</definedName>
    <definedName name="VAS076_F_Epunktui221IS" localSheetId="9">'Forma 7'!$D$125</definedName>
    <definedName name="VAS076_F_Epunktui221IS">'Forma 7'!$D$125</definedName>
    <definedName name="VAS076_F_Epunktui222ApskaitosVeikla" localSheetId="9">'Forma 7'!$E$125</definedName>
    <definedName name="VAS076_F_Epunktui222ApskaitosVeikla">'Forma 7'!$E$125</definedName>
    <definedName name="VAS076_F_Epunktui2231GeriamojoVandens" localSheetId="9">'Forma 7'!$G$125</definedName>
    <definedName name="VAS076_F_Epunktui2231GeriamojoVandens">'Forma 7'!$G$125</definedName>
    <definedName name="VAS076_F_Epunktui2232GeriamojoVandens" localSheetId="9">'Forma 7'!$H$125</definedName>
    <definedName name="VAS076_F_Epunktui2232GeriamojoVandens">'Forma 7'!$H$125</definedName>
    <definedName name="VAS076_F_Epunktui2233GeriamojoVandens" localSheetId="9">'Forma 7'!$I$125</definedName>
    <definedName name="VAS076_F_Epunktui2233GeriamojoVandens">'Forma 7'!$I$125</definedName>
    <definedName name="VAS076_F_Epunktui223IsViso" localSheetId="9">'Forma 7'!$F$125</definedName>
    <definedName name="VAS076_F_Epunktui223IsViso">'Forma 7'!$F$125</definedName>
    <definedName name="VAS076_F_Epunktui2241NuotekuSurinkimas" localSheetId="9">'Forma 7'!$K$125</definedName>
    <definedName name="VAS076_F_Epunktui2241NuotekuSurinkimas">'Forma 7'!$K$125</definedName>
    <definedName name="VAS076_F_Epunktui2242NuotekuValymas" localSheetId="9">'Forma 7'!$L$125</definedName>
    <definedName name="VAS076_F_Epunktui2242NuotekuValymas">'Forma 7'!$L$125</definedName>
    <definedName name="VAS076_F_Epunktui2243NuotekuDumblo" localSheetId="9">'Forma 7'!$M$125</definedName>
    <definedName name="VAS076_F_Epunktui2243NuotekuDumblo">'Forma 7'!$M$125</definedName>
    <definedName name="VAS076_F_Epunktui224IsViso" localSheetId="9">'Forma 7'!$J$125</definedName>
    <definedName name="VAS076_F_Epunktui224IsViso">'Forma 7'!$J$125</definedName>
    <definedName name="VAS076_F_Epunktui225PavirsiniuNuoteku" localSheetId="9">'Forma 7'!$N$125</definedName>
    <definedName name="VAS076_F_Epunktui225PavirsiniuNuoteku">'Forma 7'!$N$125</definedName>
    <definedName name="VAS076_F_Epunktui226KitosReguliuojamosios" localSheetId="9">'Forma 7'!$O$125</definedName>
    <definedName name="VAS076_F_Epunktui226KitosReguliuojamosios">'Forma 7'!$O$125</definedName>
    <definedName name="VAS076_F_Epunktui227KitosVeiklos" localSheetId="9">'Forma 7'!$P$125</definedName>
    <definedName name="VAS076_F_Epunktui227KitosVeiklos">'Forma 7'!$P$125</definedName>
    <definedName name="VAS076_F_Epunktui231IS" localSheetId="9">'Forma 7'!$D$126</definedName>
    <definedName name="VAS076_F_Epunktui231IS">'Forma 7'!$D$126</definedName>
    <definedName name="VAS076_F_Epunktui232ApskaitosVeikla" localSheetId="9">'Forma 7'!$E$126</definedName>
    <definedName name="VAS076_F_Epunktui232ApskaitosVeikla">'Forma 7'!$E$126</definedName>
    <definedName name="VAS076_F_Epunktui2331GeriamojoVandens" localSheetId="9">'Forma 7'!$G$126</definedName>
    <definedName name="VAS076_F_Epunktui2331GeriamojoVandens">'Forma 7'!$G$126</definedName>
    <definedName name="VAS076_F_Epunktui2332GeriamojoVandens" localSheetId="9">'Forma 7'!$H$126</definedName>
    <definedName name="VAS076_F_Epunktui2332GeriamojoVandens">'Forma 7'!$H$126</definedName>
    <definedName name="VAS076_F_Epunktui2333GeriamojoVandens" localSheetId="9">'Forma 7'!$I$126</definedName>
    <definedName name="VAS076_F_Epunktui2333GeriamojoVandens">'Forma 7'!$I$126</definedName>
    <definedName name="VAS076_F_Epunktui233IsViso" localSheetId="9">'Forma 7'!$F$126</definedName>
    <definedName name="VAS076_F_Epunktui233IsViso">'Forma 7'!$F$126</definedName>
    <definedName name="VAS076_F_Epunktui2341NuotekuSurinkimas" localSheetId="9">'Forma 7'!$K$126</definedName>
    <definedName name="VAS076_F_Epunktui2341NuotekuSurinkimas">'Forma 7'!$K$126</definedName>
    <definedName name="VAS076_F_Epunktui2342NuotekuValymas" localSheetId="9">'Forma 7'!$L$126</definedName>
    <definedName name="VAS076_F_Epunktui2342NuotekuValymas">'Forma 7'!$L$126</definedName>
    <definedName name="VAS076_F_Epunktui2343NuotekuDumblo" localSheetId="9">'Forma 7'!$M$126</definedName>
    <definedName name="VAS076_F_Epunktui2343NuotekuDumblo">'Forma 7'!$M$126</definedName>
    <definedName name="VAS076_F_Epunktui234IsViso" localSheetId="9">'Forma 7'!$J$126</definedName>
    <definedName name="VAS076_F_Epunktui234IsViso">'Forma 7'!$J$126</definedName>
    <definedName name="VAS076_F_Epunktui235PavirsiniuNuoteku" localSheetId="9">'Forma 7'!$N$126</definedName>
    <definedName name="VAS076_F_Epunktui235PavirsiniuNuoteku">'Forma 7'!$N$126</definedName>
    <definedName name="VAS076_F_Epunktui236KitosReguliuojamosios" localSheetId="9">'Forma 7'!$O$126</definedName>
    <definedName name="VAS076_F_Epunktui236KitosReguliuojamosios">'Forma 7'!$O$126</definedName>
    <definedName name="VAS076_F_Epunktui237KitosVeiklos" localSheetId="9">'Forma 7'!$P$126</definedName>
    <definedName name="VAS076_F_Epunktui237KitosVeiklos">'Forma 7'!$P$126</definedName>
    <definedName name="VAS076_F_Epunktui241IS" localSheetId="9">'Forma 7'!$D$127</definedName>
    <definedName name="VAS076_F_Epunktui241IS">'Forma 7'!$D$127</definedName>
    <definedName name="VAS076_F_Epunktui242ApskaitosVeikla" localSheetId="9">'Forma 7'!$E$127</definedName>
    <definedName name="VAS076_F_Epunktui242ApskaitosVeikla">'Forma 7'!$E$127</definedName>
    <definedName name="VAS076_F_Epunktui2431GeriamojoVandens" localSheetId="9">'Forma 7'!$G$127</definedName>
    <definedName name="VAS076_F_Epunktui2431GeriamojoVandens">'Forma 7'!$G$127</definedName>
    <definedName name="VAS076_F_Epunktui2432GeriamojoVandens" localSheetId="9">'Forma 7'!$H$127</definedName>
    <definedName name="VAS076_F_Epunktui2432GeriamojoVandens">'Forma 7'!$H$127</definedName>
    <definedName name="VAS076_F_Epunktui2433GeriamojoVandens" localSheetId="9">'Forma 7'!$I$127</definedName>
    <definedName name="VAS076_F_Epunktui2433GeriamojoVandens">'Forma 7'!$I$127</definedName>
    <definedName name="VAS076_F_Epunktui243IsViso" localSheetId="9">'Forma 7'!$F$127</definedName>
    <definedName name="VAS076_F_Epunktui243IsViso">'Forma 7'!$F$127</definedName>
    <definedName name="VAS076_F_Epunktui2441NuotekuSurinkimas" localSheetId="9">'Forma 7'!$K$127</definedName>
    <definedName name="VAS076_F_Epunktui2441NuotekuSurinkimas">'Forma 7'!$K$127</definedName>
    <definedName name="VAS076_F_Epunktui2442NuotekuValymas" localSheetId="9">'Forma 7'!$L$127</definedName>
    <definedName name="VAS076_F_Epunktui2442NuotekuValymas">'Forma 7'!$L$127</definedName>
    <definedName name="VAS076_F_Epunktui2443NuotekuDumblo" localSheetId="9">'Forma 7'!$M$127</definedName>
    <definedName name="VAS076_F_Epunktui2443NuotekuDumblo">'Forma 7'!$M$127</definedName>
    <definedName name="VAS076_F_Epunktui244IsViso" localSheetId="9">'Forma 7'!$J$127</definedName>
    <definedName name="VAS076_F_Epunktui244IsViso">'Forma 7'!$J$127</definedName>
    <definedName name="VAS076_F_Epunktui245PavirsiniuNuoteku" localSheetId="9">'Forma 7'!$N$127</definedName>
    <definedName name="VAS076_F_Epunktui245PavirsiniuNuoteku">'Forma 7'!$N$127</definedName>
    <definedName name="VAS076_F_Epunktui246KitosReguliuojamosios" localSheetId="9">'Forma 7'!$O$127</definedName>
    <definedName name="VAS076_F_Epunktui246KitosReguliuojamosios">'Forma 7'!$O$127</definedName>
    <definedName name="VAS076_F_Epunktui247KitosVeiklos" localSheetId="9">'Forma 7'!$P$127</definedName>
    <definedName name="VAS076_F_Epunktui247KitosVeiklos">'Forma 7'!$P$127</definedName>
    <definedName name="VAS076_F_Epunktui251IS" localSheetId="9">'Forma 7'!$D$128</definedName>
    <definedName name="VAS076_F_Epunktui251IS">'Forma 7'!$D$128</definedName>
    <definedName name="VAS076_F_Epunktui252ApskaitosVeikla" localSheetId="9">'Forma 7'!$E$128</definedName>
    <definedName name="VAS076_F_Epunktui252ApskaitosVeikla">'Forma 7'!$E$128</definedName>
    <definedName name="VAS076_F_Epunktui2531GeriamojoVandens" localSheetId="9">'Forma 7'!$G$128</definedName>
    <definedName name="VAS076_F_Epunktui2531GeriamojoVandens">'Forma 7'!$G$128</definedName>
    <definedName name="VAS076_F_Epunktui2532GeriamojoVandens" localSheetId="9">'Forma 7'!$H$128</definedName>
    <definedName name="VAS076_F_Epunktui2532GeriamojoVandens">'Forma 7'!$H$128</definedName>
    <definedName name="VAS076_F_Epunktui2533GeriamojoVandens" localSheetId="9">'Forma 7'!$I$128</definedName>
    <definedName name="VAS076_F_Epunktui2533GeriamojoVandens">'Forma 7'!$I$128</definedName>
    <definedName name="VAS076_F_Epunktui253IsViso" localSheetId="9">'Forma 7'!$F$128</definedName>
    <definedName name="VAS076_F_Epunktui253IsViso">'Forma 7'!$F$128</definedName>
    <definedName name="VAS076_F_Epunktui2541NuotekuSurinkimas" localSheetId="9">'Forma 7'!$K$128</definedName>
    <definedName name="VAS076_F_Epunktui2541NuotekuSurinkimas">'Forma 7'!$K$128</definedName>
    <definedName name="VAS076_F_Epunktui2542NuotekuValymas" localSheetId="9">'Forma 7'!$L$128</definedName>
    <definedName name="VAS076_F_Epunktui2542NuotekuValymas">'Forma 7'!$L$128</definedName>
    <definedName name="VAS076_F_Epunktui2543NuotekuDumblo" localSheetId="9">'Forma 7'!$M$128</definedName>
    <definedName name="VAS076_F_Epunktui2543NuotekuDumblo">'Forma 7'!$M$128</definedName>
    <definedName name="VAS076_F_Epunktui254IsViso" localSheetId="9">'Forma 7'!$J$128</definedName>
    <definedName name="VAS076_F_Epunktui254IsViso">'Forma 7'!$J$128</definedName>
    <definedName name="VAS076_F_Epunktui255PavirsiniuNuoteku" localSheetId="9">'Forma 7'!$N$128</definedName>
    <definedName name="VAS076_F_Epunktui255PavirsiniuNuoteku">'Forma 7'!$N$128</definedName>
    <definedName name="VAS076_F_Epunktui256KitosReguliuojamosios" localSheetId="9">'Forma 7'!$O$128</definedName>
    <definedName name="VAS076_F_Epunktui256KitosReguliuojamosios">'Forma 7'!$O$128</definedName>
    <definedName name="VAS076_F_Epunktui257KitosVeiklos" localSheetId="9">'Forma 7'!$P$128</definedName>
    <definedName name="VAS076_F_Epunktui257KitosVeiklos">'Forma 7'!$P$128</definedName>
    <definedName name="VAS076_F_Epunktui261IS" localSheetId="9">'Forma 7'!$D$129</definedName>
    <definedName name="VAS076_F_Epunktui261IS">'Forma 7'!$D$129</definedName>
    <definedName name="VAS076_F_Epunktui262ApskaitosVeikla" localSheetId="9">'Forma 7'!$E$129</definedName>
    <definedName name="VAS076_F_Epunktui262ApskaitosVeikla">'Forma 7'!$E$129</definedName>
    <definedName name="VAS076_F_Epunktui2631GeriamojoVandens" localSheetId="9">'Forma 7'!$G$129</definedName>
    <definedName name="VAS076_F_Epunktui2631GeriamojoVandens">'Forma 7'!$G$129</definedName>
    <definedName name="VAS076_F_Epunktui2632GeriamojoVandens" localSheetId="9">'Forma 7'!$H$129</definedName>
    <definedName name="VAS076_F_Epunktui2632GeriamojoVandens">'Forma 7'!$H$129</definedName>
    <definedName name="VAS076_F_Epunktui2633GeriamojoVandens" localSheetId="9">'Forma 7'!$I$129</definedName>
    <definedName name="VAS076_F_Epunktui2633GeriamojoVandens">'Forma 7'!$I$129</definedName>
    <definedName name="VAS076_F_Epunktui263IsViso" localSheetId="9">'Forma 7'!$F$129</definedName>
    <definedName name="VAS076_F_Epunktui263IsViso">'Forma 7'!$F$129</definedName>
    <definedName name="VAS076_F_Epunktui2641NuotekuSurinkimas" localSheetId="9">'Forma 7'!$K$129</definedName>
    <definedName name="VAS076_F_Epunktui2641NuotekuSurinkimas">'Forma 7'!$K$129</definedName>
    <definedName name="VAS076_F_Epunktui2642NuotekuValymas" localSheetId="9">'Forma 7'!$L$129</definedName>
    <definedName name="VAS076_F_Epunktui2642NuotekuValymas">'Forma 7'!$L$129</definedName>
    <definedName name="VAS076_F_Epunktui2643NuotekuDumblo" localSheetId="9">'Forma 7'!$M$129</definedName>
    <definedName name="VAS076_F_Epunktui2643NuotekuDumblo">'Forma 7'!$M$129</definedName>
    <definedName name="VAS076_F_Epunktui264IsViso" localSheetId="9">'Forma 7'!$J$129</definedName>
    <definedName name="VAS076_F_Epunktui264IsViso">'Forma 7'!$J$129</definedName>
    <definedName name="VAS076_F_Epunktui265PavirsiniuNuoteku" localSheetId="9">'Forma 7'!$N$129</definedName>
    <definedName name="VAS076_F_Epunktui265PavirsiniuNuoteku">'Forma 7'!$N$129</definedName>
    <definedName name="VAS076_F_Epunktui266KitosReguliuojamosios" localSheetId="9">'Forma 7'!$O$129</definedName>
    <definedName name="VAS076_F_Epunktui266KitosReguliuojamosios">'Forma 7'!$O$129</definedName>
    <definedName name="VAS076_F_Epunktui267KitosVeiklos" localSheetId="9">'Forma 7'!$P$129</definedName>
    <definedName name="VAS076_F_Epunktui267KitosVeiklos">'Forma 7'!$P$129</definedName>
    <definedName name="VAS076_F_Epunktui271IS" localSheetId="9">'Forma 7'!$D$130</definedName>
    <definedName name="VAS076_F_Epunktui271IS">'Forma 7'!$D$130</definedName>
    <definedName name="VAS076_F_Epunktui272ApskaitosVeikla" localSheetId="9">'Forma 7'!$E$130</definedName>
    <definedName name="VAS076_F_Epunktui272ApskaitosVeikla">'Forma 7'!$E$130</definedName>
    <definedName name="VAS076_F_Epunktui2731GeriamojoVandens" localSheetId="9">'Forma 7'!$G$130</definedName>
    <definedName name="VAS076_F_Epunktui2731GeriamojoVandens">'Forma 7'!$G$130</definedName>
    <definedName name="VAS076_F_Epunktui2732GeriamojoVandens" localSheetId="9">'Forma 7'!$H$130</definedName>
    <definedName name="VAS076_F_Epunktui2732GeriamojoVandens">'Forma 7'!$H$130</definedName>
    <definedName name="VAS076_F_Epunktui2733GeriamojoVandens" localSheetId="9">'Forma 7'!$I$130</definedName>
    <definedName name="VAS076_F_Epunktui2733GeriamojoVandens">'Forma 7'!$I$130</definedName>
    <definedName name="VAS076_F_Epunktui273IsViso" localSheetId="9">'Forma 7'!$F$130</definedName>
    <definedName name="VAS076_F_Epunktui273IsViso">'Forma 7'!$F$130</definedName>
    <definedName name="VAS076_F_Epunktui2741NuotekuSurinkimas" localSheetId="9">'Forma 7'!$K$130</definedName>
    <definedName name="VAS076_F_Epunktui2741NuotekuSurinkimas">'Forma 7'!$K$130</definedName>
    <definedName name="VAS076_F_Epunktui2742NuotekuValymas" localSheetId="9">'Forma 7'!$L$130</definedName>
    <definedName name="VAS076_F_Epunktui2742NuotekuValymas">'Forma 7'!$L$130</definedName>
    <definedName name="VAS076_F_Epunktui2743NuotekuDumblo" localSheetId="9">'Forma 7'!$M$130</definedName>
    <definedName name="VAS076_F_Epunktui2743NuotekuDumblo">'Forma 7'!$M$130</definedName>
    <definedName name="VAS076_F_Epunktui274IsViso" localSheetId="9">'Forma 7'!$J$130</definedName>
    <definedName name="VAS076_F_Epunktui274IsViso">'Forma 7'!$J$130</definedName>
    <definedName name="VAS076_F_Epunktui275PavirsiniuNuoteku" localSheetId="9">'Forma 7'!$N$130</definedName>
    <definedName name="VAS076_F_Epunktui275PavirsiniuNuoteku">'Forma 7'!$N$130</definedName>
    <definedName name="VAS076_F_Epunktui276KitosReguliuojamosios" localSheetId="9">'Forma 7'!$O$130</definedName>
    <definedName name="VAS076_F_Epunktui276KitosReguliuojamosios">'Forma 7'!$O$130</definedName>
    <definedName name="VAS076_F_Epunktui277KitosVeiklos" localSheetId="9">'Forma 7'!$P$130</definedName>
    <definedName name="VAS076_F_Epunktui277KitosVeiklos">'Forma 7'!$P$130</definedName>
    <definedName name="VAS076_F_Epunktui281IS" localSheetId="9">'Forma 7'!$D$131</definedName>
    <definedName name="VAS076_F_Epunktui281IS">'Forma 7'!$D$131</definedName>
    <definedName name="VAS076_F_Epunktui282ApskaitosVeikla" localSheetId="9">'Forma 7'!$E$131</definedName>
    <definedName name="VAS076_F_Epunktui282ApskaitosVeikla">'Forma 7'!$E$131</definedName>
    <definedName name="VAS076_F_Epunktui2831GeriamojoVandens" localSheetId="9">'Forma 7'!$G$131</definedName>
    <definedName name="VAS076_F_Epunktui2831GeriamojoVandens">'Forma 7'!$G$131</definedName>
    <definedName name="VAS076_F_Epunktui2832GeriamojoVandens" localSheetId="9">'Forma 7'!$H$131</definedName>
    <definedName name="VAS076_F_Epunktui2832GeriamojoVandens">'Forma 7'!$H$131</definedName>
    <definedName name="VAS076_F_Epunktui2833GeriamojoVandens" localSheetId="9">'Forma 7'!$I$131</definedName>
    <definedName name="VAS076_F_Epunktui2833GeriamojoVandens">'Forma 7'!$I$131</definedName>
    <definedName name="VAS076_F_Epunktui283IsViso" localSheetId="9">'Forma 7'!$F$131</definedName>
    <definedName name="VAS076_F_Epunktui283IsViso">'Forma 7'!$F$131</definedName>
    <definedName name="VAS076_F_Epunktui2841NuotekuSurinkimas" localSheetId="9">'Forma 7'!$K$131</definedName>
    <definedName name="VAS076_F_Epunktui2841NuotekuSurinkimas">'Forma 7'!$K$131</definedName>
    <definedName name="VAS076_F_Epunktui2842NuotekuValymas" localSheetId="9">'Forma 7'!$L$131</definedName>
    <definedName name="VAS076_F_Epunktui2842NuotekuValymas">'Forma 7'!$L$131</definedName>
    <definedName name="VAS076_F_Epunktui2843NuotekuDumblo" localSheetId="9">'Forma 7'!$M$131</definedName>
    <definedName name="VAS076_F_Epunktui2843NuotekuDumblo">'Forma 7'!$M$131</definedName>
    <definedName name="VAS076_F_Epunktui284IsViso" localSheetId="9">'Forma 7'!$J$131</definedName>
    <definedName name="VAS076_F_Epunktui284IsViso">'Forma 7'!$J$131</definedName>
    <definedName name="VAS076_F_Epunktui285PavirsiniuNuoteku" localSheetId="9">'Forma 7'!$N$131</definedName>
    <definedName name="VAS076_F_Epunktui285PavirsiniuNuoteku">'Forma 7'!$N$131</definedName>
    <definedName name="VAS076_F_Epunktui286KitosReguliuojamosios" localSheetId="9">'Forma 7'!$O$131</definedName>
    <definedName name="VAS076_F_Epunktui286KitosReguliuojamosios">'Forma 7'!$O$131</definedName>
    <definedName name="VAS076_F_Epunktui287KitosVeiklos" localSheetId="9">'Forma 7'!$P$131</definedName>
    <definedName name="VAS076_F_Epunktui287KitosVeiklos">'Forma 7'!$P$131</definedName>
    <definedName name="VAS076_F_Epunktui291IS" localSheetId="9">'Forma 7'!$D$132</definedName>
    <definedName name="VAS076_F_Epunktui291IS">'Forma 7'!$D$132</definedName>
    <definedName name="VAS076_F_Epunktui292ApskaitosVeikla" localSheetId="9">'Forma 7'!$E$132</definedName>
    <definedName name="VAS076_F_Epunktui292ApskaitosVeikla">'Forma 7'!$E$132</definedName>
    <definedName name="VAS076_F_Epunktui2931GeriamojoVandens" localSheetId="9">'Forma 7'!$G$132</definedName>
    <definedName name="VAS076_F_Epunktui2931GeriamojoVandens">'Forma 7'!$G$132</definedName>
    <definedName name="VAS076_F_Epunktui2932GeriamojoVandens" localSheetId="9">'Forma 7'!$H$132</definedName>
    <definedName name="VAS076_F_Epunktui2932GeriamojoVandens">'Forma 7'!$H$132</definedName>
    <definedName name="VAS076_F_Epunktui2933GeriamojoVandens" localSheetId="9">'Forma 7'!$I$132</definedName>
    <definedName name="VAS076_F_Epunktui2933GeriamojoVandens">'Forma 7'!$I$132</definedName>
    <definedName name="VAS076_F_Epunktui293IsViso" localSheetId="9">'Forma 7'!$F$132</definedName>
    <definedName name="VAS076_F_Epunktui293IsViso">'Forma 7'!$F$132</definedName>
    <definedName name="VAS076_F_Epunktui2941NuotekuSurinkimas" localSheetId="9">'Forma 7'!$K$132</definedName>
    <definedName name="VAS076_F_Epunktui2941NuotekuSurinkimas">'Forma 7'!$K$132</definedName>
    <definedName name="VAS076_F_Epunktui2942NuotekuValymas" localSheetId="9">'Forma 7'!$L$132</definedName>
    <definedName name="VAS076_F_Epunktui2942NuotekuValymas">'Forma 7'!$L$132</definedName>
    <definedName name="VAS076_F_Epunktui2943NuotekuDumblo" localSheetId="9">'Forma 7'!$M$132</definedName>
    <definedName name="VAS076_F_Epunktui2943NuotekuDumblo">'Forma 7'!$M$132</definedName>
    <definedName name="VAS076_F_Epunktui294IsViso" localSheetId="9">'Forma 7'!$J$132</definedName>
    <definedName name="VAS076_F_Epunktui294IsViso">'Forma 7'!$J$132</definedName>
    <definedName name="VAS076_F_Epunktui295PavirsiniuNuoteku" localSheetId="9">'Forma 7'!$N$132</definedName>
    <definedName name="VAS076_F_Epunktui295PavirsiniuNuoteku">'Forma 7'!$N$132</definedName>
    <definedName name="VAS076_F_Epunktui296KitosReguliuojamosios" localSheetId="9">'Forma 7'!$O$132</definedName>
    <definedName name="VAS076_F_Epunktui296KitosReguliuojamosios">'Forma 7'!$O$132</definedName>
    <definedName name="VAS076_F_Epunktui297KitosVeiklos" localSheetId="9">'Forma 7'!$P$132</definedName>
    <definedName name="VAS076_F_Epunktui297KitosVeiklos">'Forma 7'!$P$132</definedName>
    <definedName name="VAS076_F_Epunktui301IS" localSheetId="9">'Forma 7'!$D$133</definedName>
    <definedName name="VAS076_F_Epunktui301IS">'Forma 7'!$D$133</definedName>
    <definedName name="VAS076_F_Epunktui302ApskaitosVeikla" localSheetId="9">'Forma 7'!$E$133</definedName>
    <definedName name="VAS076_F_Epunktui302ApskaitosVeikla">'Forma 7'!$E$133</definedName>
    <definedName name="VAS076_F_Epunktui3031GeriamojoVandens" localSheetId="9">'Forma 7'!$G$133</definedName>
    <definedName name="VAS076_F_Epunktui3031GeriamojoVandens">'Forma 7'!$G$133</definedName>
    <definedName name="VAS076_F_Epunktui3032GeriamojoVandens" localSheetId="9">'Forma 7'!$H$133</definedName>
    <definedName name="VAS076_F_Epunktui3032GeriamojoVandens">'Forma 7'!$H$133</definedName>
    <definedName name="VAS076_F_Epunktui3033GeriamojoVandens" localSheetId="9">'Forma 7'!$I$133</definedName>
    <definedName name="VAS076_F_Epunktui3033GeriamojoVandens">'Forma 7'!$I$133</definedName>
    <definedName name="VAS076_F_Epunktui303IsViso" localSheetId="9">'Forma 7'!$F$133</definedName>
    <definedName name="VAS076_F_Epunktui303IsViso">'Forma 7'!$F$133</definedName>
    <definedName name="VAS076_F_Epunktui3041NuotekuSurinkimas" localSheetId="9">'Forma 7'!$K$133</definedName>
    <definedName name="VAS076_F_Epunktui3041NuotekuSurinkimas">'Forma 7'!$K$133</definedName>
    <definedName name="VAS076_F_Epunktui3042NuotekuValymas" localSheetId="9">'Forma 7'!$L$133</definedName>
    <definedName name="VAS076_F_Epunktui3042NuotekuValymas">'Forma 7'!$L$133</definedName>
    <definedName name="VAS076_F_Epunktui3043NuotekuDumblo" localSheetId="9">'Forma 7'!$M$133</definedName>
    <definedName name="VAS076_F_Epunktui3043NuotekuDumblo">'Forma 7'!$M$133</definedName>
    <definedName name="VAS076_F_Epunktui304IsViso" localSheetId="9">'Forma 7'!$J$133</definedName>
    <definedName name="VAS076_F_Epunktui304IsViso">'Forma 7'!$J$133</definedName>
    <definedName name="VAS076_F_Epunktui305PavirsiniuNuoteku" localSheetId="9">'Forma 7'!$N$133</definedName>
    <definedName name="VAS076_F_Epunktui305PavirsiniuNuoteku">'Forma 7'!$N$133</definedName>
    <definedName name="VAS076_F_Epunktui306KitosReguliuojamosios" localSheetId="9">'Forma 7'!$O$133</definedName>
    <definedName name="VAS076_F_Epunktui306KitosReguliuojamosios">'Forma 7'!$O$133</definedName>
    <definedName name="VAS076_F_Epunktui307KitosVeiklos" localSheetId="9">'Forma 7'!$P$133</definedName>
    <definedName name="VAS076_F_Epunktui307KitosVeiklos">'Forma 7'!$P$133</definedName>
    <definedName name="VAS076_F_Irankiaimatavi61IS" localSheetId="9">'Forma 7'!$D$25</definedName>
    <definedName name="VAS076_F_Irankiaimatavi61IS">'Forma 7'!$D$25</definedName>
    <definedName name="VAS076_F_Irankiaimatavi62ApskaitosVeikla" localSheetId="9">'Forma 7'!$E$25</definedName>
    <definedName name="VAS076_F_Irankiaimatavi62ApskaitosVeikla">'Forma 7'!$E$25</definedName>
    <definedName name="VAS076_F_Irankiaimatavi631GeriamojoVandens" localSheetId="9">'Forma 7'!$G$25</definedName>
    <definedName name="VAS076_F_Irankiaimatavi631GeriamojoVandens">'Forma 7'!$G$25</definedName>
    <definedName name="VAS076_F_Irankiaimatavi632GeriamojoVandens" localSheetId="9">'Forma 7'!$H$25</definedName>
    <definedName name="VAS076_F_Irankiaimatavi632GeriamojoVandens">'Forma 7'!$H$25</definedName>
    <definedName name="VAS076_F_Irankiaimatavi633GeriamojoVandens" localSheetId="9">'Forma 7'!$I$25</definedName>
    <definedName name="VAS076_F_Irankiaimatavi633GeriamojoVandens">'Forma 7'!$I$25</definedName>
    <definedName name="VAS076_F_Irankiaimatavi63IsViso" localSheetId="9">'Forma 7'!$F$25</definedName>
    <definedName name="VAS076_F_Irankiaimatavi63IsViso">'Forma 7'!$F$25</definedName>
    <definedName name="VAS076_F_Irankiaimatavi641NuotekuSurinkimas" localSheetId="9">'Forma 7'!$K$25</definedName>
    <definedName name="VAS076_F_Irankiaimatavi641NuotekuSurinkimas">'Forma 7'!$K$25</definedName>
    <definedName name="VAS076_F_Irankiaimatavi642NuotekuValymas" localSheetId="9">'Forma 7'!$L$25</definedName>
    <definedName name="VAS076_F_Irankiaimatavi642NuotekuValymas">'Forma 7'!$L$25</definedName>
    <definedName name="VAS076_F_Irankiaimatavi643NuotekuDumblo" localSheetId="9">'Forma 7'!$M$25</definedName>
    <definedName name="VAS076_F_Irankiaimatavi643NuotekuDumblo">'Forma 7'!$M$25</definedName>
    <definedName name="VAS076_F_Irankiaimatavi64IsViso" localSheetId="9">'Forma 7'!$J$25</definedName>
    <definedName name="VAS076_F_Irankiaimatavi64IsViso">'Forma 7'!$J$25</definedName>
    <definedName name="VAS076_F_Irankiaimatavi65PavirsiniuNuoteku" localSheetId="9">'Forma 7'!$N$25</definedName>
    <definedName name="VAS076_F_Irankiaimatavi65PavirsiniuNuoteku">'Forma 7'!$N$25</definedName>
    <definedName name="VAS076_F_Irankiaimatavi66KitosReguliuojamosios" localSheetId="9">'Forma 7'!$O$25</definedName>
    <definedName name="VAS076_F_Irankiaimatavi66KitosReguliuojamosios">'Forma 7'!$O$25</definedName>
    <definedName name="VAS076_F_Irankiaimatavi67KitosVeiklos" localSheetId="9">'Forma 7'!$P$25</definedName>
    <definedName name="VAS076_F_Irankiaimatavi67KitosVeiklos">'Forma 7'!$P$25</definedName>
    <definedName name="VAS076_F_Irankiaimatavi71IS" localSheetId="9">'Forma 7'!$D$48</definedName>
    <definedName name="VAS076_F_Irankiaimatavi71IS">'Forma 7'!$D$48</definedName>
    <definedName name="VAS076_F_Irankiaimatavi72ApskaitosVeikla" localSheetId="9">'Forma 7'!$E$48</definedName>
    <definedName name="VAS076_F_Irankiaimatavi72ApskaitosVeikla">'Forma 7'!$E$48</definedName>
    <definedName name="VAS076_F_Irankiaimatavi731GeriamojoVandens" localSheetId="9">'Forma 7'!$G$48</definedName>
    <definedName name="VAS076_F_Irankiaimatavi731GeriamojoVandens">'Forma 7'!$G$48</definedName>
    <definedName name="VAS076_F_Irankiaimatavi732GeriamojoVandens" localSheetId="9">'Forma 7'!$H$48</definedName>
    <definedName name="VAS076_F_Irankiaimatavi732GeriamojoVandens">'Forma 7'!$H$48</definedName>
    <definedName name="VAS076_F_Irankiaimatavi733GeriamojoVandens" localSheetId="9">'Forma 7'!$I$48</definedName>
    <definedName name="VAS076_F_Irankiaimatavi733GeriamojoVandens">'Forma 7'!$I$48</definedName>
    <definedName name="VAS076_F_Irankiaimatavi73IsViso" localSheetId="9">'Forma 7'!$F$48</definedName>
    <definedName name="VAS076_F_Irankiaimatavi73IsViso">'Forma 7'!$F$48</definedName>
    <definedName name="VAS076_F_Irankiaimatavi741NuotekuSurinkimas" localSheetId="9">'Forma 7'!$K$48</definedName>
    <definedName name="VAS076_F_Irankiaimatavi741NuotekuSurinkimas">'Forma 7'!$K$48</definedName>
    <definedName name="VAS076_F_Irankiaimatavi742NuotekuValymas" localSheetId="9">'Forma 7'!$L$48</definedName>
    <definedName name="VAS076_F_Irankiaimatavi742NuotekuValymas">'Forma 7'!$L$48</definedName>
    <definedName name="VAS076_F_Irankiaimatavi743NuotekuDumblo" localSheetId="9">'Forma 7'!$M$48</definedName>
    <definedName name="VAS076_F_Irankiaimatavi743NuotekuDumblo">'Forma 7'!$M$48</definedName>
    <definedName name="VAS076_F_Irankiaimatavi74IsViso" localSheetId="9">'Forma 7'!$J$48</definedName>
    <definedName name="VAS076_F_Irankiaimatavi74IsViso">'Forma 7'!$J$48</definedName>
    <definedName name="VAS076_F_Irankiaimatavi75PavirsiniuNuoteku" localSheetId="9">'Forma 7'!$N$48</definedName>
    <definedName name="VAS076_F_Irankiaimatavi75PavirsiniuNuoteku">'Forma 7'!$N$48</definedName>
    <definedName name="VAS076_F_Irankiaimatavi76KitosReguliuojamosios" localSheetId="9">'Forma 7'!$O$48</definedName>
    <definedName name="VAS076_F_Irankiaimatavi76KitosReguliuojamosios">'Forma 7'!$O$48</definedName>
    <definedName name="VAS076_F_Irankiaimatavi77KitosVeiklos" localSheetId="9">'Forma 7'!$P$48</definedName>
    <definedName name="VAS076_F_Irankiaimatavi77KitosVeiklos">'Forma 7'!$P$48</definedName>
    <definedName name="VAS076_F_Irankiaimatavi81IS" localSheetId="9">'Forma 7'!$D$71</definedName>
    <definedName name="VAS076_F_Irankiaimatavi81IS">'Forma 7'!$D$71</definedName>
    <definedName name="VAS076_F_Irankiaimatavi82ApskaitosVeikla" localSheetId="9">'Forma 7'!$E$71</definedName>
    <definedName name="VAS076_F_Irankiaimatavi82ApskaitosVeikla">'Forma 7'!$E$71</definedName>
    <definedName name="VAS076_F_Irankiaimatavi831GeriamojoVandens" localSheetId="9">'Forma 7'!$G$71</definedName>
    <definedName name="VAS076_F_Irankiaimatavi831GeriamojoVandens">'Forma 7'!$G$71</definedName>
    <definedName name="VAS076_F_Irankiaimatavi832GeriamojoVandens" localSheetId="9">'Forma 7'!$H$71</definedName>
    <definedName name="VAS076_F_Irankiaimatavi832GeriamojoVandens">'Forma 7'!$H$71</definedName>
    <definedName name="VAS076_F_Irankiaimatavi833GeriamojoVandens" localSheetId="9">'Forma 7'!$I$71</definedName>
    <definedName name="VAS076_F_Irankiaimatavi833GeriamojoVandens">'Forma 7'!$I$71</definedName>
    <definedName name="VAS076_F_Irankiaimatavi83IsViso" localSheetId="9">'Forma 7'!$F$71</definedName>
    <definedName name="VAS076_F_Irankiaimatavi83IsViso">'Forma 7'!$F$71</definedName>
    <definedName name="VAS076_F_Irankiaimatavi841NuotekuSurinkimas" localSheetId="9">'Forma 7'!$K$71</definedName>
    <definedName name="VAS076_F_Irankiaimatavi841NuotekuSurinkimas">'Forma 7'!$K$71</definedName>
    <definedName name="VAS076_F_Irankiaimatavi842NuotekuValymas" localSheetId="9">'Forma 7'!$L$71</definedName>
    <definedName name="VAS076_F_Irankiaimatavi842NuotekuValymas">'Forma 7'!$L$71</definedName>
    <definedName name="VAS076_F_Irankiaimatavi843NuotekuDumblo" localSheetId="9">'Forma 7'!$M$71</definedName>
    <definedName name="VAS076_F_Irankiaimatavi843NuotekuDumblo">'Forma 7'!$M$71</definedName>
    <definedName name="VAS076_F_Irankiaimatavi84IsViso" localSheetId="9">'Forma 7'!$J$71</definedName>
    <definedName name="VAS076_F_Irankiaimatavi84IsViso">'Forma 7'!$J$71</definedName>
    <definedName name="VAS076_F_Irankiaimatavi85PavirsiniuNuoteku" localSheetId="9">'Forma 7'!$N$71</definedName>
    <definedName name="VAS076_F_Irankiaimatavi85PavirsiniuNuoteku">'Forma 7'!$N$71</definedName>
    <definedName name="VAS076_F_Irankiaimatavi86KitosReguliuojamosios" localSheetId="9">'Forma 7'!$O$71</definedName>
    <definedName name="VAS076_F_Irankiaimatavi86KitosReguliuojamosios">'Forma 7'!$O$71</definedName>
    <definedName name="VAS076_F_Irankiaimatavi87KitosVeiklos" localSheetId="9">'Forma 7'!$P$71</definedName>
    <definedName name="VAS076_F_Irankiaimatavi87KitosVeiklos">'Forma 7'!$P$71</definedName>
    <definedName name="VAS076_F_Irankiaimatavi91IS" localSheetId="9">'Forma 7'!$D$110</definedName>
    <definedName name="VAS076_F_Irankiaimatavi91IS">'Forma 7'!$D$110</definedName>
    <definedName name="VAS076_F_Irankiaimatavi92ApskaitosVeikla" localSheetId="9">'Forma 7'!$E$110</definedName>
    <definedName name="VAS076_F_Irankiaimatavi92ApskaitosVeikla">'Forma 7'!$E$110</definedName>
    <definedName name="VAS076_F_Irankiaimatavi931GeriamojoVandens" localSheetId="9">'Forma 7'!$G$110</definedName>
    <definedName name="VAS076_F_Irankiaimatavi931GeriamojoVandens">'Forma 7'!$G$110</definedName>
    <definedName name="VAS076_F_Irankiaimatavi932GeriamojoVandens" localSheetId="9">'Forma 7'!$H$110</definedName>
    <definedName name="VAS076_F_Irankiaimatavi932GeriamojoVandens">'Forma 7'!$H$110</definedName>
    <definedName name="VAS076_F_Irankiaimatavi933GeriamojoVandens" localSheetId="9">'Forma 7'!$I$110</definedName>
    <definedName name="VAS076_F_Irankiaimatavi933GeriamojoVandens">'Forma 7'!$I$110</definedName>
    <definedName name="VAS076_F_Irankiaimatavi93IsViso" localSheetId="9">'Forma 7'!$F$110</definedName>
    <definedName name="VAS076_F_Irankiaimatavi93IsViso">'Forma 7'!$F$110</definedName>
    <definedName name="VAS076_F_Irankiaimatavi941NuotekuSurinkimas" localSheetId="9">'Forma 7'!$K$110</definedName>
    <definedName name="VAS076_F_Irankiaimatavi941NuotekuSurinkimas">'Forma 7'!$K$110</definedName>
    <definedName name="VAS076_F_Irankiaimatavi942NuotekuValymas" localSheetId="9">'Forma 7'!$L$110</definedName>
    <definedName name="VAS076_F_Irankiaimatavi942NuotekuValymas">'Forma 7'!$L$110</definedName>
    <definedName name="VAS076_F_Irankiaimatavi943NuotekuDumblo" localSheetId="9">'Forma 7'!$M$110</definedName>
    <definedName name="VAS076_F_Irankiaimatavi943NuotekuDumblo">'Forma 7'!$M$110</definedName>
    <definedName name="VAS076_F_Irankiaimatavi94IsViso" localSheetId="9">'Forma 7'!$J$110</definedName>
    <definedName name="VAS076_F_Irankiaimatavi94IsViso">'Forma 7'!$J$110</definedName>
    <definedName name="VAS076_F_Irankiaimatavi95PavirsiniuNuoteku" localSheetId="9">'Forma 7'!$N$110</definedName>
    <definedName name="VAS076_F_Irankiaimatavi95PavirsiniuNuoteku">'Forma 7'!$N$110</definedName>
    <definedName name="VAS076_F_Irankiaimatavi96KitosReguliuojamosios" localSheetId="9">'Forma 7'!$O$110</definedName>
    <definedName name="VAS076_F_Irankiaimatavi96KitosReguliuojamosios">'Forma 7'!$O$110</definedName>
    <definedName name="VAS076_F_Irankiaimatavi97KitosVeiklos" localSheetId="9">'Forma 7'!$P$110</definedName>
    <definedName name="VAS076_F_Irankiaimatavi97KitosVeiklos">'Forma 7'!$P$110</definedName>
    <definedName name="VAS076_F_Keliaiaikstele61IS" localSheetId="9">'Forma 7'!$D$17</definedName>
    <definedName name="VAS076_F_Keliaiaikstele61IS">'Forma 7'!$D$17</definedName>
    <definedName name="VAS076_F_Keliaiaikstele62ApskaitosVeikla" localSheetId="9">'Forma 7'!$E$17</definedName>
    <definedName name="VAS076_F_Keliaiaikstele62ApskaitosVeikla">'Forma 7'!$E$17</definedName>
    <definedName name="VAS076_F_Keliaiaikstele631GeriamojoVandens" localSheetId="9">'Forma 7'!$G$17</definedName>
    <definedName name="VAS076_F_Keliaiaikstele631GeriamojoVandens">'Forma 7'!$G$17</definedName>
    <definedName name="VAS076_F_Keliaiaikstele632GeriamojoVandens" localSheetId="9">'Forma 7'!$H$17</definedName>
    <definedName name="VAS076_F_Keliaiaikstele632GeriamojoVandens">'Forma 7'!$H$17</definedName>
    <definedName name="VAS076_F_Keliaiaikstele633GeriamojoVandens" localSheetId="9">'Forma 7'!$I$17</definedName>
    <definedName name="VAS076_F_Keliaiaikstele633GeriamojoVandens">'Forma 7'!$I$17</definedName>
    <definedName name="VAS076_F_Keliaiaikstele63IsViso" localSheetId="9">'Forma 7'!$F$17</definedName>
    <definedName name="VAS076_F_Keliaiaikstele63IsViso">'Forma 7'!$F$17</definedName>
    <definedName name="VAS076_F_Keliaiaikstele641NuotekuSurinkimas" localSheetId="9">'Forma 7'!$K$17</definedName>
    <definedName name="VAS076_F_Keliaiaikstele641NuotekuSurinkimas">'Forma 7'!$K$17</definedName>
    <definedName name="VAS076_F_Keliaiaikstele642NuotekuValymas" localSheetId="9">'Forma 7'!$L$17</definedName>
    <definedName name="VAS076_F_Keliaiaikstele642NuotekuValymas">'Forma 7'!$L$17</definedName>
    <definedName name="VAS076_F_Keliaiaikstele643NuotekuDumblo" localSheetId="9">'Forma 7'!$M$17</definedName>
    <definedName name="VAS076_F_Keliaiaikstele643NuotekuDumblo">'Forma 7'!$M$17</definedName>
    <definedName name="VAS076_F_Keliaiaikstele64IsViso" localSheetId="9">'Forma 7'!$J$17</definedName>
    <definedName name="VAS076_F_Keliaiaikstele64IsViso">'Forma 7'!$J$17</definedName>
    <definedName name="VAS076_F_Keliaiaikstele65PavirsiniuNuoteku" localSheetId="9">'Forma 7'!$N$17</definedName>
    <definedName name="VAS076_F_Keliaiaikstele65PavirsiniuNuoteku">'Forma 7'!$N$17</definedName>
    <definedName name="VAS076_F_Keliaiaikstele66KitosReguliuojamosios" localSheetId="9">'Forma 7'!$O$17</definedName>
    <definedName name="VAS076_F_Keliaiaikstele66KitosReguliuojamosios">'Forma 7'!$O$17</definedName>
    <definedName name="VAS076_F_Keliaiaikstele67KitosVeiklos" localSheetId="9">'Forma 7'!$P$17</definedName>
    <definedName name="VAS076_F_Keliaiaikstele67KitosVeiklos">'Forma 7'!$P$17</definedName>
    <definedName name="VAS076_F_Keliaiaikstele71IS" localSheetId="9">'Forma 7'!$D$40</definedName>
    <definedName name="VAS076_F_Keliaiaikstele71IS">'Forma 7'!$D$40</definedName>
    <definedName name="VAS076_F_Keliaiaikstele72ApskaitosVeikla" localSheetId="9">'Forma 7'!$E$40</definedName>
    <definedName name="VAS076_F_Keliaiaikstele72ApskaitosVeikla">'Forma 7'!$E$40</definedName>
    <definedName name="VAS076_F_Keliaiaikstele731GeriamojoVandens" localSheetId="9">'Forma 7'!$G$40</definedName>
    <definedName name="VAS076_F_Keliaiaikstele731GeriamojoVandens">'Forma 7'!$G$40</definedName>
    <definedName name="VAS076_F_Keliaiaikstele732GeriamojoVandens" localSheetId="9">'Forma 7'!$H$40</definedName>
    <definedName name="VAS076_F_Keliaiaikstele732GeriamojoVandens">'Forma 7'!$H$40</definedName>
    <definedName name="VAS076_F_Keliaiaikstele733GeriamojoVandens" localSheetId="9">'Forma 7'!$I$40</definedName>
    <definedName name="VAS076_F_Keliaiaikstele733GeriamojoVandens">'Forma 7'!$I$40</definedName>
    <definedName name="VAS076_F_Keliaiaikstele73IsViso" localSheetId="9">'Forma 7'!$F$40</definedName>
    <definedName name="VAS076_F_Keliaiaikstele73IsViso">'Forma 7'!$F$40</definedName>
    <definedName name="VAS076_F_Keliaiaikstele741NuotekuSurinkimas" localSheetId="9">'Forma 7'!$K$40</definedName>
    <definedName name="VAS076_F_Keliaiaikstele741NuotekuSurinkimas">'Forma 7'!$K$40</definedName>
    <definedName name="VAS076_F_Keliaiaikstele742NuotekuValymas" localSheetId="9">'Forma 7'!$L$40</definedName>
    <definedName name="VAS076_F_Keliaiaikstele742NuotekuValymas">'Forma 7'!$L$40</definedName>
    <definedName name="VAS076_F_Keliaiaikstele743NuotekuDumblo" localSheetId="9">'Forma 7'!$M$40</definedName>
    <definedName name="VAS076_F_Keliaiaikstele743NuotekuDumblo">'Forma 7'!$M$40</definedName>
    <definedName name="VAS076_F_Keliaiaikstele74IsViso" localSheetId="9">'Forma 7'!$J$40</definedName>
    <definedName name="VAS076_F_Keliaiaikstele74IsViso">'Forma 7'!$J$40</definedName>
    <definedName name="VAS076_F_Keliaiaikstele75PavirsiniuNuoteku" localSheetId="9">'Forma 7'!$N$40</definedName>
    <definedName name="VAS076_F_Keliaiaikstele75PavirsiniuNuoteku">'Forma 7'!$N$40</definedName>
    <definedName name="VAS076_F_Keliaiaikstele76KitosReguliuojamosios" localSheetId="9">'Forma 7'!$O$40</definedName>
    <definedName name="VAS076_F_Keliaiaikstele76KitosReguliuojamosios">'Forma 7'!$O$40</definedName>
    <definedName name="VAS076_F_Keliaiaikstele77KitosVeiklos" localSheetId="9">'Forma 7'!$P$40</definedName>
    <definedName name="VAS076_F_Keliaiaikstele77KitosVeiklos">'Forma 7'!$P$40</definedName>
    <definedName name="VAS076_F_Keliaiaikstele81IS" localSheetId="9">'Forma 7'!$D$63</definedName>
    <definedName name="VAS076_F_Keliaiaikstele81IS">'Forma 7'!$D$63</definedName>
    <definedName name="VAS076_F_Keliaiaikstele82ApskaitosVeikla" localSheetId="9">'Forma 7'!$E$63</definedName>
    <definedName name="VAS076_F_Keliaiaikstele82ApskaitosVeikla">'Forma 7'!$E$63</definedName>
    <definedName name="VAS076_F_Keliaiaikstele831GeriamojoVandens" localSheetId="9">'Forma 7'!$G$63</definedName>
    <definedName name="VAS076_F_Keliaiaikstele831GeriamojoVandens">'Forma 7'!$G$63</definedName>
    <definedName name="VAS076_F_Keliaiaikstele832GeriamojoVandens" localSheetId="9">'Forma 7'!$H$63</definedName>
    <definedName name="VAS076_F_Keliaiaikstele832GeriamojoVandens">'Forma 7'!$H$63</definedName>
    <definedName name="VAS076_F_Keliaiaikstele833GeriamojoVandens" localSheetId="9">'Forma 7'!$I$63</definedName>
    <definedName name="VAS076_F_Keliaiaikstele833GeriamojoVandens">'Forma 7'!$I$63</definedName>
    <definedName name="VAS076_F_Keliaiaikstele83IsViso" localSheetId="9">'Forma 7'!$F$63</definedName>
    <definedName name="VAS076_F_Keliaiaikstele83IsViso">'Forma 7'!$F$63</definedName>
    <definedName name="VAS076_F_Keliaiaikstele841NuotekuSurinkimas" localSheetId="9">'Forma 7'!$K$63</definedName>
    <definedName name="VAS076_F_Keliaiaikstele841NuotekuSurinkimas">'Forma 7'!$K$63</definedName>
    <definedName name="VAS076_F_Keliaiaikstele842NuotekuValymas" localSheetId="9">'Forma 7'!$L$63</definedName>
    <definedName name="VAS076_F_Keliaiaikstele842NuotekuValymas">'Forma 7'!$L$63</definedName>
    <definedName name="VAS076_F_Keliaiaikstele843NuotekuDumblo" localSheetId="9">'Forma 7'!$M$63</definedName>
    <definedName name="VAS076_F_Keliaiaikstele843NuotekuDumblo">'Forma 7'!$M$63</definedName>
    <definedName name="VAS076_F_Keliaiaikstele84IsViso" localSheetId="9">'Forma 7'!$J$63</definedName>
    <definedName name="VAS076_F_Keliaiaikstele84IsViso">'Forma 7'!$J$63</definedName>
    <definedName name="VAS076_F_Keliaiaikstele85PavirsiniuNuoteku" localSheetId="9">'Forma 7'!$N$63</definedName>
    <definedName name="VAS076_F_Keliaiaikstele85PavirsiniuNuoteku">'Forma 7'!$N$63</definedName>
    <definedName name="VAS076_F_Keliaiaikstele86KitosReguliuojamosios" localSheetId="9">'Forma 7'!$O$63</definedName>
    <definedName name="VAS076_F_Keliaiaikstele86KitosReguliuojamosios">'Forma 7'!$O$63</definedName>
    <definedName name="VAS076_F_Keliaiaikstele87KitosVeiklos" localSheetId="9">'Forma 7'!$P$63</definedName>
    <definedName name="VAS076_F_Keliaiaikstele87KitosVeiklos">'Forma 7'!$P$63</definedName>
    <definedName name="VAS076_F_Keliaiaikstele91IS" localSheetId="9">'Forma 7'!$D$103</definedName>
    <definedName name="VAS076_F_Keliaiaikstele91IS">'Forma 7'!$D$103</definedName>
    <definedName name="VAS076_F_Keliaiaikstele92ApskaitosVeikla" localSheetId="9">'Forma 7'!$E$103</definedName>
    <definedName name="VAS076_F_Keliaiaikstele92ApskaitosVeikla">'Forma 7'!$E$103</definedName>
    <definedName name="VAS076_F_Keliaiaikstele931GeriamojoVandens" localSheetId="9">'Forma 7'!$G$103</definedName>
    <definedName name="VAS076_F_Keliaiaikstele931GeriamojoVandens">'Forma 7'!$G$103</definedName>
    <definedName name="VAS076_F_Keliaiaikstele932GeriamojoVandens" localSheetId="9">'Forma 7'!$H$103</definedName>
    <definedName name="VAS076_F_Keliaiaikstele932GeriamojoVandens">'Forma 7'!$H$103</definedName>
    <definedName name="VAS076_F_Keliaiaikstele933GeriamojoVandens" localSheetId="9">'Forma 7'!$I$103</definedName>
    <definedName name="VAS076_F_Keliaiaikstele933GeriamojoVandens">'Forma 7'!$I$103</definedName>
    <definedName name="VAS076_F_Keliaiaikstele93IsViso" localSheetId="9">'Forma 7'!$F$103</definedName>
    <definedName name="VAS076_F_Keliaiaikstele93IsViso">'Forma 7'!$F$103</definedName>
    <definedName name="VAS076_F_Keliaiaikstele941NuotekuSurinkimas" localSheetId="9">'Forma 7'!$K$103</definedName>
    <definedName name="VAS076_F_Keliaiaikstele941NuotekuSurinkimas">'Forma 7'!$K$103</definedName>
    <definedName name="VAS076_F_Keliaiaikstele942NuotekuValymas" localSheetId="9">'Forma 7'!$L$103</definedName>
    <definedName name="VAS076_F_Keliaiaikstele942NuotekuValymas">'Forma 7'!$L$103</definedName>
    <definedName name="VAS076_F_Keliaiaikstele943NuotekuDumblo" localSheetId="9">'Forma 7'!$M$103</definedName>
    <definedName name="VAS076_F_Keliaiaikstele943NuotekuDumblo">'Forma 7'!$M$103</definedName>
    <definedName name="VAS076_F_Keliaiaikstele94IsViso" localSheetId="9">'Forma 7'!$J$103</definedName>
    <definedName name="VAS076_F_Keliaiaikstele94IsViso">'Forma 7'!$J$103</definedName>
    <definedName name="VAS076_F_Keliaiaikstele95PavirsiniuNuoteku" localSheetId="9">'Forma 7'!$N$103</definedName>
    <definedName name="VAS076_F_Keliaiaikstele95PavirsiniuNuoteku">'Forma 7'!$N$103</definedName>
    <definedName name="VAS076_F_Keliaiaikstele96KitosReguliuojamosios" localSheetId="9">'Forma 7'!$O$103</definedName>
    <definedName name="VAS076_F_Keliaiaikstele96KitosReguliuojamosios">'Forma 7'!$O$103</definedName>
    <definedName name="VAS076_F_Keliaiaikstele97KitosVeiklos" localSheetId="9">'Forma 7'!$P$103</definedName>
    <definedName name="VAS076_F_Keliaiaikstele97KitosVeiklos">'Forma 7'!$P$103</definedName>
    <definedName name="VAS076_F_Kitairanga21IS" localSheetId="9">'Forma 7'!$D$107</definedName>
    <definedName name="VAS076_F_Kitairanga21IS">'Forma 7'!$D$107</definedName>
    <definedName name="VAS076_F_Kitairanga22ApskaitosVeikla" localSheetId="9">'Forma 7'!$E$107</definedName>
    <definedName name="VAS076_F_Kitairanga22ApskaitosVeikla">'Forma 7'!$E$107</definedName>
    <definedName name="VAS076_F_Kitairanga231GeriamojoVandens" localSheetId="9">'Forma 7'!$G$107</definedName>
    <definedName name="VAS076_F_Kitairanga231GeriamojoVandens">'Forma 7'!$G$107</definedName>
    <definedName name="VAS076_F_Kitairanga232GeriamojoVandens" localSheetId="9">'Forma 7'!$H$107</definedName>
    <definedName name="VAS076_F_Kitairanga232GeriamojoVandens">'Forma 7'!$H$107</definedName>
    <definedName name="VAS076_F_Kitairanga233GeriamojoVandens" localSheetId="9">'Forma 7'!$I$107</definedName>
    <definedName name="VAS076_F_Kitairanga233GeriamojoVandens">'Forma 7'!$I$107</definedName>
    <definedName name="VAS076_F_Kitairanga23IsViso" localSheetId="9">'Forma 7'!$F$107</definedName>
    <definedName name="VAS076_F_Kitairanga23IsViso">'Forma 7'!$F$107</definedName>
    <definedName name="VAS076_F_Kitairanga241NuotekuSurinkimas" localSheetId="9">'Forma 7'!$K$107</definedName>
    <definedName name="VAS076_F_Kitairanga241NuotekuSurinkimas">'Forma 7'!$K$107</definedName>
    <definedName name="VAS076_F_Kitairanga242NuotekuValymas" localSheetId="9">'Forma 7'!$L$107</definedName>
    <definedName name="VAS076_F_Kitairanga242NuotekuValymas">'Forma 7'!$L$107</definedName>
    <definedName name="VAS076_F_Kitairanga243NuotekuDumblo" localSheetId="9">'Forma 7'!$M$107</definedName>
    <definedName name="VAS076_F_Kitairanga243NuotekuDumblo">'Forma 7'!$M$107</definedName>
    <definedName name="VAS076_F_Kitairanga24IsViso" localSheetId="9">'Forma 7'!$J$107</definedName>
    <definedName name="VAS076_F_Kitairanga24IsViso">'Forma 7'!$J$107</definedName>
    <definedName name="VAS076_F_Kitairanga25PavirsiniuNuoteku" localSheetId="9">'Forma 7'!$N$107</definedName>
    <definedName name="VAS076_F_Kitairanga25PavirsiniuNuoteku">'Forma 7'!$N$107</definedName>
    <definedName name="VAS076_F_Kitairanga26KitosReguliuojamosios" localSheetId="9">'Forma 7'!$O$107</definedName>
    <definedName name="VAS076_F_Kitairanga26KitosReguliuojamosios">'Forma 7'!$O$107</definedName>
    <definedName name="VAS076_F_Kitairanga27KitosVeiklos" localSheetId="9">'Forma 7'!$P$107</definedName>
    <definedName name="VAS076_F_Kitairanga27KitosVeiklos">'Forma 7'!$P$107</definedName>
    <definedName name="VAS076_F_Kitasilgalaiki51IS" localSheetId="9">'Forma 7'!$D$29</definedName>
    <definedName name="VAS076_F_Kitasilgalaiki51IS">'Forma 7'!$D$29</definedName>
    <definedName name="VAS076_F_Kitasilgalaiki52ApskaitosVeikla" localSheetId="9">'Forma 7'!$E$29</definedName>
    <definedName name="VAS076_F_Kitasilgalaiki52ApskaitosVeikla">'Forma 7'!$E$29</definedName>
    <definedName name="VAS076_F_Kitasilgalaiki531GeriamojoVandens" localSheetId="9">'Forma 7'!$G$29</definedName>
    <definedName name="VAS076_F_Kitasilgalaiki531GeriamojoVandens">'Forma 7'!$G$29</definedName>
    <definedName name="VAS076_F_Kitasilgalaiki532GeriamojoVandens" localSheetId="9">'Forma 7'!$H$29</definedName>
    <definedName name="VAS076_F_Kitasilgalaiki532GeriamojoVandens">'Forma 7'!$H$29</definedName>
    <definedName name="VAS076_F_Kitasilgalaiki533GeriamojoVandens" localSheetId="9">'Forma 7'!$I$29</definedName>
    <definedName name="VAS076_F_Kitasilgalaiki533GeriamojoVandens">'Forma 7'!$I$29</definedName>
    <definedName name="VAS076_F_Kitasilgalaiki53IsViso" localSheetId="9">'Forma 7'!$F$29</definedName>
    <definedName name="VAS076_F_Kitasilgalaiki53IsViso">'Forma 7'!$F$29</definedName>
    <definedName name="VAS076_F_Kitasilgalaiki541NuotekuSurinkimas" localSheetId="9">'Forma 7'!$K$29</definedName>
    <definedName name="VAS076_F_Kitasilgalaiki541NuotekuSurinkimas">'Forma 7'!$K$29</definedName>
    <definedName name="VAS076_F_Kitasilgalaiki542NuotekuValymas" localSheetId="9">'Forma 7'!$L$29</definedName>
    <definedName name="VAS076_F_Kitasilgalaiki542NuotekuValymas">'Forma 7'!$L$29</definedName>
    <definedName name="VAS076_F_Kitasilgalaiki543NuotekuDumblo" localSheetId="9">'Forma 7'!$M$29</definedName>
    <definedName name="VAS076_F_Kitasilgalaiki543NuotekuDumblo">'Forma 7'!$M$29</definedName>
    <definedName name="VAS076_F_Kitasilgalaiki54IsViso" localSheetId="9">'Forma 7'!$J$29</definedName>
    <definedName name="VAS076_F_Kitasilgalaiki54IsViso">'Forma 7'!$J$29</definedName>
    <definedName name="VAS076_F_Kitasilgalaiki55PavirsiniuNuoteku" localSheetId="9">'Forma 7'!$N$29</definedName>
    <definedName name="VAS076_F_Kitasilgalaiki55PavirsiniuNuoteku">'Forma 7'!$N$29</definedName>
    <definedName name="VAS076_F_Kitasilgalaiki56KitosReguliuojamosios" localSheetId="9">'Forma 7'!$O$29</definedName>
    <definedName name="VAS076_F_Kitasilgalaiki56KitosReguliuojamosios">'Forma 7'!$O$29</definedName>
    <definedName name="VAS076_F_Kitasilgalaiki57KitosVeiklos" localSheetId="9">'Forma 7'!$P$29</definedName>
    <definedName name="VAS076_F_Kitasilgalaiki57KitosVeiklos">'Forma 7'!$P$29</definedName>
    <definedName name="VAS076_F_Kitasilgalaiki61IS" localSheetId="9">'Forma 7'!$D$52</definedName>
    <definedName name="VAS076_F_Kitasilgalaiki61IS">'Forma 7'!$D$52</definedName>
    <definedName name="VAS076_F_Kitasilgalaiki62ApskaitosVeikla" localSheetId="9">'Forma 7'!$E$52</definedName>
    <definedName name="VAS076_F_Kitasilgalaiki62ApskaitosVeikla">'Forma 7'!$E$52</definedName>
    <definedName name="VAS076_F_Kitasilgalaiki631GeriamojoVandens" localSheetId="9">'Forma 7'!$G$52</definedName>
    <definedName name="VAS076_F_Kitasilgalaiki631GeriamojoVandens">'Forma 7'!$G$52</definedName>
    <definedName name="VAS076_F_Kitasilgalaiki632GeriamojoVandens" localSheetId="9">'Forma 7'!$H$52</definedName>
    <definedName name="VAS076_F_Kitasilgalaiki632GeriamojoVandens">'Forma 7'!$H$52</definedName>
    <definedName name="VAS076_F_Kitasilgalaiki633GeriamojoVandens" localSheetId="9">'Forma 7'!$I$52</definedName>
    <definedName name="VAS076_F_Kitasilgalaiki633GeriamojoVandens">'Forma 7'!$I$52</definedName>
    <definedName name="VAS076_F_Kitasilgalaiki63IsViso" localSheetId="9">'Forma 7'!$F$52</definedName>
    <definedName name="VAS076_F_Kitasilgalaiki63IsViso">'Forma 7'!$F$52</definedName>
    <definedName name="VAS076_F_Kitasilgalaiki641NuotekuSurinkimas" localSheetId="9">'Forma 7'!$K$52</definedName>
    <definedName name="VAS076_F_Kitasilgalaiki641NuotekuSurinkimas">'Forma 7'!$K$52</definedName>
    <definedName name="VAS076_F_Kitasilgalaiki642NuotekuValymas" localSheetId="9">'Forma 7'!$L$52</definedName>
    <definedName name="VAS076_F_Kitasilgalaiki642NuotekuValymas">'Forma 7'!$L$52</definedName>
    <definedName name="VAS076_F_Kitasilgalaiki643NuotekuDumblo" localSheetId="9">'Forma 7'!$M$52</definedName>
    <definedName name="VAS076_F_Kitasilgalaiki643NuotekuDumblo">'Forma 7'!$M$52</definedName>
    <definedName name="VAS076_F_Kitasilgalaiki64IsViso" localSheetId="9">'Forma 7'!$J$52</definedName>
    <definedName name="VAS076_F_Kitasilgalaiki64IsViso">'Forma 7'!$J$52</definedName>
    <definedName name="VAS076_F_Kitasilgalaiki65PavirsiniuNuoteku" localSheetId="9">'Forma 7'!$N$52</definedName>
    <definedName name="VAS076_F_Kitasilgalaiki65PavirsiniuNuoteku">'Forma 7'!$N$52</definedName>
    <definedName name="VAS076_F_Kitasilgalaiki66KitosReguliuojamosios" localSheetId="9">'Forma 7'!$O$52</definedName>
    <definedName name="VAS076_F_Kitasilgalaiki66KitosReguliuojamosios">'Forma 7'!$O$52</definedName>
    <definedName name="VAS076_F_Kitasilgalaiki67KitosVeiklos" localSheetId="9">'Forma 7'!$P$52</definedName>
    <definedName name="VAS076_F_Kitasilgalaiki67KitosVeiklos">'Forma 7'!$P$52</definedName>
    <definedName name="VAS076_F_Kitasilgalaiki71IS" localSheetId="9">'Forma 7'!$D$75</definedName>
    <definedName name="VAS076_F_Kitasilgalaiki71IS">'Forma 7'!$D$75</definedName>
    <definedName name="VAS076_F_Kitasilgalaiki72ApskaitosVeikla" localSheetId="9">'Forma 7'!$E$75</definedName>
    <definedName name="VAS076_F_Kitasilgalaiki72ApskaitosVeikla">'Forma 7'!$E$75</definedName>
    <definedName name="VAS076_F_Kitasilgalaiki731GeriamojoVandens" localSheetId="9">'Forma 7'!$G$75</definedName>
    <definedName name="VAS076_F_Kitasilgalaiki731GeriamojoVandens">'Forma 7'!$G$75</definedName>
    <definedName name="VAS076_F_Kitasilgalaiki732GeriamojoVandens" localSheetId="9">'Forma 7'!$H$75</definedName>
    <definedName name="VAS076_F_Kitasilgalaiki732GeriamojoVandens">'Forma 7'!$H$75</definedName>
    <definedName name="VAS076_F_Kitasilgalaiki733GeriamojoVandens" localSheetId="9">'Forma 7'!$I$75</definedName>
    <definedName name="VAS076_F_Kitasilgalaiki733GeriamojoVandens">'Forma 7'!$I$75</definedName>
    <definedName name="VAS076_F_Kitasilgalaiki73IsViso" localSheetId="9">'Forma 7'!$F$75</definedName>
    <definedName name="VAS076_F_Kitasilgalaiki73IsViso">'Forma 7'!$F$75</definedName>
    <definedName name="VAS076_F_Kitasilgalaiki741NuotekuSurinkimas" localSheetId="9">'Forma 7'!$K$75</definedName>
    <definedName name="VAS076_F_Kitasilgalaiki741NuotekuSurinkimas">'Forma 7'!$K$75</definedName>
    <definedName name="VAS076_F_Kitasilgalaiki742NuotekuValymas" localSheetId="9">'Forma 7'!$L$75</definedName>
    <definedName name="VAS076_F_Kitasilgalaiki742NuotekuValymas">'Forma 7'!$L$75</definedName>
    <definedName name="VAS076_F_Kitasilgalaiki743NuotekuDumblo" localSheetId="9">'Forma 7'!$M$75</definedName>
    <definedName name="VAS076_F_Kitasilgalaiki743NuotekuDumblo">'Forma 7'!$M$75</definedName>
    <definedName name="VAS076_F_Kitasilgalaiki74IsViso" localSheetId="9">'Forma 7'!$J$75</definedName>
    <definedName name="VAS076_F_Kitasilgalaiki74IsViso">'Forma 7'!$J$75</definedName>
    <definedName name="VAS076_F_Kitasilgalaiki75PavirsiniuNuoteku" localSheetId="9">'Forma 7'!$N$75</definedName>
    <definedName name="VAS076_F_Kitasilgalaiki75PavirsiniuNuoteku">'Forma 7'!$N$75</definedName>
    <definedName name="VAS076_F_Kitasilgalaiki76KitosReguliuojamosios" localSheetId="9">'Forma 7'!$O$75</definedName>
    <definedName name="VAS076_F_Kitasilgalaiki76KitosReguliuojamosios">'Forma 7'!$O$75</definedName>
    <definedName name="VAS076_F_Kitasilgalaiki77KitosVeiklos" localSheetId="9">'Forma 7'!$P$75</definedName>
    <definedName name="VAS076_F_Kitasilgalaiki77KitosVeiklos">'Forma 7'!$P$75</definedName>
    <definedName name="VAS076_F_Kitasilgalaiki81IS" localSheetId="9">'Forma 7'!$D$114</definedName>
    <definedName name="VAS076_F_Kitasilgalaiki81IS">'Forma 7'!$D$114</definedName>
    <definedName name="VAS076_F_Kitasilgalaiki82ApskaitosVeikla" localSheetId="9">'Forma 7'!$E$114</definedName>
    <definedName name="VAS076_F_Kitasilgalaiki82ApskaitosVeikla">'Forma 7'!$E$114</definedName>
    <definedName name="VAS076_F_Kitasilgalaiki831GeriamojoVandens" localSheetId="9">'Forma 7'!$G$114</definedName>
    <definedName name="VAS076_F_Kitasilgalaiki831GeriamojoVandens">'Forma 7'!$G$114</definedName>
    <definedName name="VAS076_F_Kitasilgalaiki832GeriamojoVandens" localSheetId="9">'Forma 7'!$H$114</definedName>
    <definedName name="VAS076_F_Kitasilgalaiki832GeriamojoVandens">'Forma 7'!$H$114</definedName>
    <definedName name="VAS076_F_Kitasilgalaiki833GeriamojoVandens" localSheetId="9">'Forma 7'!$I$114</definedName>
    <definedName name="VAS076_F_Kitasilgalaiki833GeriamojoVandens">'Forma 7'!$I$114</definedName>
    <definedName name="VAS076_F_Kitasilgalaiki83IsViso" localSheetId="9">'Forma 7'!$F$114</definedName>
    <definedName name="VAS076_F_Kitasilgalaiki83IsViso">'Forma 7'!$F$114</definedName>
    <definedName name="VAS076_F_Kitasilgalaiki841NuotekuSurinkimas" localSheetId="9">'Forma 7'!$K$114</definedName>
    <definedName name="VAS076_F_Kitasilgalaiki841NuotekuSurinkimas">'Forma 7'!$K$114</definedName>
    <definedName name="VAS076_F_Kitasilgalaiki842NuotekuValymas" localSheetId="9">'Forma 7'!$L$114</definedName>
    <definedName name="VAS076_F_Kitasilgalaiki842NuotekuValymas">'Forma 7'!$L$114</definedName>
    <definedName name="VAS076_F_Kitasilgalaiki843NuotekuDumblo" localSheetId="9">'Forma 7'!$M$114</definedName>
    <definedName name="VAS076_F_Kitasilgalaiki843NuotekuDumblo">'Forma 7'!$M$114</definedName>
    <definedName name="VAS076_F_Kitasilgalaiki84IsViso" localSheetId="9">'Forma 7'!$J$114</definedName>
    <definedName name="VAS076_F_Kitasilgalaiki84IsViso">'Forma 7'!$J$114</definedName>
    <definedName name="VAS076_F_Kitasilgalaiki85PavirsiniuNuoteku" localSheetId="9">'Forma 7'!$N$114</definedName>
    <definedName name="VAS076_F_Kitasilgalaiki85PavirsiniuNuoteku">'Forma 7'!$N$114</definedName>
    <definedName name="VAS076_F_Kitasilgalaiki86KitosReguliuojamosios" localSheetId="9">'Forma 7'!$O$114</definedName>
    <definedName name="VAS076_F_Kitasilgalaiki86KitosReguliuojamosios">'Forma 7'!$O$114</definedName>
    <definedName name="VAS076_F_Kitasilgalaiki87KitosVeiklos" localSheetId="9">'Forma 7'!$P$114</definedName>
    <definedName name="VAS076_F_Kitasilgalaiki87KitosVeiklos">'Forma 7'!$P$114</definedName>
    <definedName name="VAS076_F_Kitasnemateria61IS" localSheetId="9">'Forma 7'!$D$14</definedName>
    <definedName name="VAS076_F_Kitasnemateria61IS">'Forma 7'!$D$14</definedName>
    <definedName name="VAS076_F_Kitasnemateria62ApskaitosVeikla" localSheetId="9">'Forma 7'!$E$14</definedName>
    <definedName name="VAS076_F_Kitasnemateria62ApskaitosVeikla">'Forma 7'!$E$14</definedName>
    <definedName name="VAS076_F_Kitasnemateria631GeriamojoVandens" localSheetId="9">'Forma 7'!$G$14</definedName>
    <definedName name="VAS076_F_Kitasnemateria631GeriamojoVandens">'Forma 7'!$G$14</definedName>
    <definedName name="VAS076_F_Kitasnemateria632GeriamojoVandens" localSheetId="9">'Forma 7'!$H$14</definedName>
    <definedName name="VAS076_F_Kitasnemateria632GeriamojoVandens">'Forma 7'!$H$14</definedName>
    <definedName name="VAS076_F_Kitasnemateria633GeriamojoVandens" localSheetId="9">'Forma 7'!$I$14</definedName>
    <definedName name="VAS076_F_Kitasnemateria633GeriamojoVandens">'Forma 7'!$I$14</definedName>
    <definedName name="VAS076_F_Kitasnemateria63IsViso" localSheetId="9">'Forma 7'!$F$14</definedName>
    <definedName name="VAS076_F_Kitasnemateria63IsViso">'Forma 7'!$F$14</definedName>
    <definedName name="VAS076_F_Kitasnemateria641NuotekuSurinkimas" localSheetId="9">'Forma 7'!$K$14</definedName>
    <definedName name="VAS076_F_Kitasnemateria641NuotekuSurinkimas">'Forma 7'!$K$14</definedName>
    <definedName name="VAS076_F_Kitasnemateria642NuotekuValymas" localSheetId="9">'Forma 7'!$L$14</definedName>
    <definedName name="VAS076_F_Kitasnemateria642NuotekuValymas">'Forma 7'!$L$14</definedName>
    <definedName name="VAS076_F_Kitasnemateria643NuotekuDumblo" localSheetId="9">'Forma 7'!$M$14</definedName>
    <definedName name="VAS076_F_Kitasnemateria643NuotekuDumblo">'Forma 7'!$M$14</definedName>
    <definedName name="VAS076_F_Kitasnemateria64IsViso" localSheetId="9">'Forma 7'!$J$14</definedName>
    <definedName name="VAS076_F_Kitasnemateria64IsViso">'Forma 7'!$J$14</definedName>
    <definedName name="VAS076_F_Kitasnemateria65PavirsiniuNuoteku" localSheetId="9">'Forma 7'!$N$14</definedName>
    <definedName name="VAS076_F_Kitasnemateria65PavirsiniuNuoteku">'Forma 7'!$N$14</definedName>
    <definedName name="VAS076_F_Kitasnemateria66KitosReguliuojamosios" localSheetId="9">'Forma 7'!$O$14</definedName>
    <definedName name="VAS076_F_Kitasnemateria66KitosReguliuojamosios">'Forma 7'!$O$14</definedName>
    <definedName name="VAS076_F_Kitasnemateria67KitosVeiklos" localSheetId="9">'Forma 7'!$P$14</definedName>
    <definedName name="VAS076_F_Kitasnemateria67KitosVeiklos">'Forma 7'!$P$14</definedName>
    <definedName name="VAS076_F_Kitasnemateria71IS" localSheetId="9">'Forma 7'!$D$37</definedName>
    <definedName name="VAS076_F_Kitasnemateria71IS">'Forma 7'!$D$37</definedName>
    <definedName name="VAS076_F_Kitasnemateria72ApskaitosVeikla" localSheetId="9">'Forma 7'!$E$37</definedName>
    <definedName name="VAS076_F_Kitasnemateria72ApskaitosVeikla">'Forma 7'!$E$37</definedName>
    <definedName name="VAS076_F_Kitasnemateria731GeriamojoVandens" localSheetId="9">'Forma 7'!$G$37</definedName>
    <definedName name="VAS076_F_Kitasnemateria731GeriamojoVandens">'Forma 7'!$G$37</definedName>
    <definedName name="VAS076_F_Kitasnemateria732GeriamojoVandens" localSheetId="9">'Forma 7'!$H$37</definedName>
    <definedName name="VAS076_F_Kitasnemateria732GeriamojoVandens">'Forma 7'!$H$37</definedName>
    <definedName name="VAS076_F_Kitasnemateria733GeriamojoVandens" localSheetId="9">'Forma 7'!$I$37</definedName>
    <definedName name="VAS076_F_Kitasnemateria733GeriamojoVandens">'Forma 7'!$I$37</definedName>
    <definedName name="VAS076_F_Kitasnemateria73IsViso" localSheetId="9">'Forma 7'!$F$37</definedName>
    <definedName name="VAS076_F_Kitasnemateria73IsViso">'Forma 7'!$F$37</definedName>
    <definedName name="VAS076_F_Kitasnemateria741NuotekuSurinkimas" localSheetId="9">'Forma 7'!$K$37</definedName>
    <definedName name="VAS076_F_Kitasnemateria741NuotekuSurinkimas">'Forma 7'!$K$37</definedName>
    <definedName name="VAS076_F_Kitasnemateria742NuotekuValymas" localSheetId="9">'Forma 7'!$L$37</definedName>
    <definedName name="VAS076_F_Kitasnemateria742NuotekuValymas">'Forma 7'!$L$37</definedName>
    <definedName name="VAS076_F_Kitasnemateria743NuotekuDumblo" localSheetId="9">'Forma 7'!$M$37</definedName>
    <definedName name="VAS076_F_Kitasnemateria743NuotekuDumblo">'Forma 7'!$M$37</definedName>
    <definedName name="VAS076_F_Kitasnemateria74IsViso" localSheetId="9">'Forma 7'!$J$37</definedName>
    <definedName name="VAS076_F_Kitasnemateria74IsViso">'Forma 7'!$J$37</definedName>
    <definedName name="VAS076_F_Kitasnemateria75PavirsiniuNuoteku" localSheetId="9">'Forma 7'!$N$37</definedName>
    <definedName name="VAS076_F_Kitasnemateria75PavirsiniuNuoteku">'Forma 7'!$N$37</definedName>
    <definedName name="VAS076_F_Kitasnemateria76KitosReguliuojamosios" localSheetId="9">'Forma 7'!$O$37</definedName>
    <definedName name="VAS076_F_Kitasnemateria76KitosReguliuojamosios">'Forma 7'!$O$37</definedName>
    <definedName name="VAS076_F_Kitasnemateria77KitosVeiklos" localSheetId="9">'Forma 7'!$P$37</definedName>
    <definedName name="VAS076_F_Kitasnemateria77KitosVeiklos">'Forma 7'!$P$37</definedName>
    <definedName name="VAS076_F_Kitasnemateria81IS" localSheetId="9">'Forma 7'!$D$60</definedName>
    <definedName name="VAS076_F_Kitasnemateria81IS">'Forma 7'!$D$60</definedName>
    <definedName name="VAS076_F_Kitasnemateria82ApskaitosVeikla" localSheetId="9">'Forma 7'!$E$60</definedName>
    <definedName name="VAS076_F_Kitasnemateria82ApskaitosVeikla">'Forma 7'!$E$60</definedName>
    <definedName name="VAS076_F_Kitasnemateria831GeriamojoVandens" localSheetId="9">'Forma 7'!$G$60</definedName>
    <definedName name="VAS076_F_Kitasnemateria831GeriamojoVandens">'Forma 7'!$G$60</definedName>
    <definedName name="VAS076_F_Kitasnemateria832GeriamojoVandens" localSheetId="9">'Forma 7'!$H$60</definedName>
    <definedName name="VAS076_F_Kitasnemateria832GeriamojoVandens">'Forma 7'!$H$60</definedName>
    <definedName name="VAS076_F_Kitasnemateria833GeriamojoVandens" localSheetId="9">'Forma 7'!$I$60</definedName>
    <definedName name="VAS076_F_Kitasnemateria833GeriamojoVandens">'Forma 7'!$I$60</definedName>
    <definedName name="VAS076_F_Kitasnemateria83IsViso" localSheetId="9">'Forma 7'!$F$60</definedName>
    <definedName name="VAS076_F_Kitasnemateria83IsViso">'Forma 7'!$F$60</definedName>
    <definedName name="VAS076_F_Kitasnemateria841NuotekuSurinkimas" localSheetId="9">'Forma 7'!$K$60</definedName>
    <definedName name="VAS076_F_Kitasnemateria841NuotekuSurinkimas">'Forma 7'!$K$60</definedName>
    <definedName name="VAS076_F_Kitasnemateria842NuotekuValymas" localSheetId="9">'Forma 7'!$L$60</definedName>
    <definedName name="VAS076_F_Kitasnemateria842NuotekuValymas">'Forma 7'!$L$60</definedName>
    <definedName name="VAS076_F_Kitasnemateria843NuotekuDumblo" localSheetId="9">'Forma 7'!$M$60</definedName>
    <definedName name="VAS076_F_Kitasnemateria843NuotekuDumblo">'Forma 7'!$M$60</definedName>
    <definedName name="VAS076_F_Kitasnemateria84IsViso" localSheetId="9">'Forma 7'!$J$60</definedName>
    <definedName name="VAS076_F_Kitasnemateria84IsViso">'Forma 7'!$J$60</definedName>
    <definedName name="VAS076_F_Kitasnemateria85PavirsiniuNuoteku" localSheetId="9">'Forma 7'!$N$60</definedName>
    <definedName name="VAS076_F_Kitasnemateria85PavirsiniuNuoteku">'Forma 7'!$N$60</definedName>
    <definedName name="VAS076_F_Kitasnemateria86KitosReguliuojamosios" localSheetId="9">'Forma 7'!$O$60</definedName>
    <definedName name="VAS076_F_Kitasnemateria86KitosReguliuojamosios">'Forma 7'!$O$60</definedName>
    <definedName name="VAS076_F_Kitasnemateria87KitosVeiklos" localSheetId="9">'Forma 7'!$P$60</definedName>
    <definedName name="VAS076_F_Kitasnemateria87KitosVeiklos">'Forma 7'!$P$60</definedName>
    <definedName name="VAS076_F_Kitasnemateria91IS" localSheetId="9">'Forma 7'!$D$100</definedName>
    <definedName name="VAS076_F_Kitasnemateria91IS">'Forma 7'!$D$100</definedName>
    <definedName name="VAS076_F_Kitasnemateria92ApskaitosVeikla" localSheetId="9">'Forma 7'!$E$100</definedName>
    <definedName name="VAS076_F_Kitasnemateria92ApskaitosVeikla">'Forma 7'!$E$100</definedName>
    <definedName name="VAS076_F_Kitasnemateria931GeriamojoVandens" localSheetId="9">'Forma 7'!$G$100</definedName>
    <definedName name="VAS076_F_Kitasnemateria931GeriamojoVandens">'Forma 7'!$G$100</definedName>
    <definedName name="VAS076_F_Kitasnemateria932GeriamojoVandens" localSheetId="9">'Forma 7'!$H$100</definedName>
    <definedName name="VAS076_F_Kitasnemateria932GeriamojoVandens">'Forma 7'!$H$100</definedName>
    <definedName name="VAS076_F_Kitasnemateria933GeriamojoVandens" localSheetId="9">'Forma 7'!$I$100</definedName>
    <definedName name="VAS076_F_Kitasnemateria933GeriamojoVandens">'Forma 7'!$I$100</definedName>
    <definedName name="VAS076_F_Kitasnemateria93IsViso" localSheetId="9">'Forma 7'!$F$100</definedName>
    <definedName name="VAS076_F_Kitasnemateria93IsViso">'Forma 7'!$F$100</definedName>
    <definedName name="VAS076_F_Kitasnemateria941NuotekuSurinkimas" localSheetId="9">'Forma 7'!$K$100</definedName>
    <definedName name="VAS076_F_Kitasnemateria941NuotekuSurinkimas">'Forma 7'!$K$100</definedName>
    <definedName name="VAS076_F_Kitasnemateria942NuotekuValymas" localSheetId="9">'Forma 7'!$L$100</definedName>
    <definedName name="VAS076_F_Kitasnemateria942NuotekuValymas">'Forma 7'!$L$100</definedName>
    <definedName name="VAS076_F_Kitasnemateria943NuotekuDumblo" localSheetId="9">'Forma 7'!$M$100</definedName>
    <definedName name="VAS076_F_Kitasnemateria943NuotekuDumblo">'Forma 7'!$M$100</definedName>
    <definedName name="VAS076_F_Kitasnemateria94IsViso" localSheetId="9">'Forma 7'!$J$100</definedName>
    <definedName name="VAS076_F_Kitasnemateria94IsViso">'Forma 7'!$J$100</definedName>
    <definedName name="VAS076_F_Kitasnemateria95PavirsiniuNuoteku" localSheetId="9">'Forma 7'!$N$100</definedName>
    <definedName name="VAS076_F_Kitasnemateria95PavirsiniuNuoteku">'Forma 7'!$N$100</definedName>
    <definedName name="VAS076_F_Kitasnemateria96KitosReguliuojamosios" localSheetId="9">'Forma 7'!$O$100</definedName>
    <definedName name="VAS076_F_Kitasnemateria96KitosReguliuojamosios">'Forma 7'!$O$100</definedName>
    <definedName name="VAS076_F_Kitasnemateria97KitosVeiklos" localSheetId="9">'Forma 7'!$P$100</definedName>
    <definedName name="VAS076_F_Kitasnemateria97KitosVeiklos">'Forma 7'!$P$100</definedName>
    <definedName name="VAS076_F_Kitiirenginiai111IS" localSheetId="9">'Forma 7'!$D$19</definedName>
    <definedName name="VAS076_F_Kitiirenginiai111IS">'Forma 7'!$D$19</definedName>
    <definedName name="VAS076_F_Kitiirenginiai112ApskaitosVeikla" localSheetId="9">'Forma 7'!$E$19</definedName>
    <definedName name="VAS076_F_Kitiirenginiai112ApskaitosVeikla">'Forma 7'!$E$19</definedName>
    <definedName name="VAS076_F_Kitiirenginiai1131GeriamojoVandens" localSheetId="9">'Forma 7'!$G$19</definedName>
    <definedName name="VAS076_F_Kitiirenginiai1131GeriamojoVandens">'Forma 7'!$G$19</definedName>
    <definedName name="VAS076_F_Kitiirenginiai1132GeriamojoVandens" localSheetId="9">'Forma 7'!$H$19</definedName>
    <definedName name="VAS076_F_Kitiirenginiai1132GeriamojoVandens">'Forma 7'!$H$19</definedName>
    <definedName name="VAS076_F_Kitiirenginiai1133GeriamojoVandens" localSheetId="9">'Forma 7'!$I$19</definedName>
    <definedName name="VAS076_F_Kitiirenginiai1133GeriamojoVandens">'Forma 7'!$I$19</definedName>
    <definedName name="VAS076_F_Kitiirenginiai113IsViso" localSheetId="9">'Forma 7'!$F$19</definedName>
    <definedName name="VAS076_F_Kitiirenginiai113IsViso">'Forma 7'!$F$19</definedName>
    <definedName name="VAS076_F_Kitiirenginiai1141NuotekuSurinkimas" localSheetId="9">'Forma 7'!$K$19</definedName>
    <definedName name="VAS076_F_Kitiirenginiai1141NuotekuSurinkimas">'Forma 7'!$K$19</definedName>
    <definedName name="VAS076_F_Kitiirenginiai1142NuotekuValymas" localSheetId="9">'Forma 7'!$L$19</definedName>
    <definedName name="VAS076_F_Kitiirenginiai1142NuotekuValymas">'Forma 7'!$L$19</definedName>
    <definedName name="VAS076_F_Kitiirenginiai1143NuotekuDumblo" localSheetId="9">'Forma 7'!$M$19</definedName>
    <definedName name="VAS076_F_Kitiirenginiai1143NuotekuDumblo">'Forma 7'!$M$19</definedName>
    <definedName name="VAS076_F_Kitiirenginiai114IsViso" localSheetId="9">'Forma 7'!$J$19</definedName>
    <definedName name="VAS076_F_Kitiirenginiai114IsViso">'Forma 7'!$J$19</definedName>
    <definedName name="VAS076_F_Kitiirenginiai115PavirsiniuNuoteku" localSheetId="9">'Forma 7'!$N$19</definedName>
    <definedName name="VAS076_F_Kitiirenginiai115PavirsiniuNuoteku">'Forma 7'!$N$19</definedName>
    <definedName name="VAS076_F_Kitiirenginiai116KitosReguliuojamosios" localSheetId="9">'Forma 7'!$O$19</definedName>
    <definedName name="VAS076_F_Kitiirenginiai116KitosReguliuojamosios">'Forma 7'!$O$19</definedName>
    <definedName name="VAS076_F_Kitiirenginiai117KitosVeiklos" localSheetId="9">'Forma 7'!$P$19</definedName>
    <definedName name="VAS076_F_Kitiirenginiai117KitosVeiklos">'Forma 7'!$P$19</definedName>
    <definedName name="VAS076_F_Kitiirenginiai121IS" localSheetId="9">'Forma 7'!$D$23</definedName>
    <definedName name="VAS076_F_Kitiirenginiai121IS">'Forma 7'!$D$23</definedName>
    <definedName name="VAS076_F_Kitiirenginiai122ApskaitosVeikla" localSheetId="9">'Forma 7'!$E$23</definedName>
    <definedName name="VAS076_F_Kitiirenginiai122ApskaitosVeikla">'Forma 7'!$E$23</definedName>
    <definedName name="VAS076_F_Kitiirenginiai1231GeriamojoVandens" localSheetId="9">'Forma 7'!$G$23</definedName>
    <definedName name="VAS076_F_Kitiirenginiai1231GeriamojoVandens">'Forma 7'!$G$23</definedName>
    <definedName name="VAS076_F_Kitiirenginiai1232GeriamojoVandens" localSheetId="9">'Forma 7'!$H$23</definedName>
    <definedName name="VAS076_F_Kitiirenginiai1232GeriamojoVandens">'Forma 7'!$H$23</definedName>
    <definedName name="VAS076_F_Kitiirenginiai1233GeriamojoVandens" localSheetId="9">'Forma 7'!$I$23</definedName>
    <definedName name="VAS076_F_Kitiirenginiai1233GeriamojoVandens">'Forma 7'!$I$23</definedName>
    <definedName name="VAS076_F_Kitiirenginiai123IsViso" localSheetId="9">'Forma 7'!$F$23</definedName>
    <definedName name="VAS076_F_Kitiirenginiai123IsViso">'Forma 7'!$F$23</definedName>
    <definedName name="VAS076_F_Kitiirenginiai1241NuotekuSurinkimas" localSheetId="9">'Forma 7'!$K$23</definedName>
    <definedName name="VAS076_F_Kitiirenginiai1241NuotekuSurinkimas">'Forma 7'!$K$23</definedName>
    <definedName name="VAS076_F_Kitiirenginiai1242NuotekuValymas" localSheetId="9">'Forma 7'!$L$23</definedName>
    <definedName name="VAS076_F_Kitiirenginiai1242NuotekuValymas">'Forma 7'!$L$23</definedName>
    <definedName name="VAS076_F_Kitiirenginiai1243NuotekuDumblo" localSheetId="9">'Forma 7'!$M$23</definedName>
    <definedName name="VAS076_F_Kitiirenginiai1243NuotekuDumblo">'Forma 7'!$M$23</definedName>
    <definedName name="VAS076_F_Kitiirenginiai124IsViso" localSheetId="9">'Forma 7'!$J$23</definedName>
    <definedName name="VAS076_F_Kitiirenginiai124IsViso">'Forma 7'!$J$23</definedName>
    <definedName name="VAS076_F_Kitiirenginiai125PavirsiniuNuoteku" localSheetId="9">'Forma 7'!$N$23</definedName>
    <definedName name="VAS076_F_Kitiirenginiai125PavirsiniuNuoteku">'Forma 7'!$N$23</definedName>
    <definedName name="VAS076_F_Kitiirenginiai126KitosReguliuojamosios" localSheetId="9">'Forma 7'!$O$23</definedName>
    <definedName name="VAS076_F_Kitiirenginiai126KitosReguliuojamosios">'Forma 7'!$O$23</definedName>
    <definedName name="VAS076_F_Kitiirenginiai127KitosVeiklos" localSheetId="9">'Forma 7'!$P$23</definedName>
    <definedName name="VAS076_F_Kitiirenginiai127KitosVeiklos">'Forma 7'!$P$23</definedName>
    <definedName name="VAS076_F_Kitiirenginiai131IS" localSheetId="9">'Forma 7'!$D$42</definedName>
    <definedName name="VAS076_F_Kitiirenginiai131IS">'Forma 7'!$D$42</definedName>
    <definedName name="VAS076_F_Kitiirenginiai132ApskaitosVeikla" localSheetId="9">'Forma 7'!$E$42</definedName>
    <definedName name="VAS076_F_Kitiirenginiai132ApskaitosVeikla">'Forma 7'!$E$42</definedName>
    <definedName name="VAS076_F_Kitiirenginiai1331GeriamojoVandens" localSheetId="9">'Forma 7'!$G$42</definedName>
    <definedName name="VAS076_F_Kitiirenginiai1331GeriamojoVandens">'Forma 7'!$G$42</definedName>
    <definedName name="VAS076_F_Kitiirenginiai1332GeriamojoVandens" localSheetId="9">'Forma 7'!$H$42</definedName>
    <definedName name="VAS076_F_Kitiirenginiai1332GeriamojoVandens">'Forma 7'!$H$42</definedName>
    <definedName name="VAS076_F_Kitiirenginiai1333GeriamojoVandens" localSheetId="9">'Forma 7'!$I$42</definedName>
    <definedName name="VAS076_F_Kitiirenginiai1333GeriamojoVandens">'Forma 7'!$I$42</definedName>
    <definedName name="VAS076_F_Kitiirenginiai133IsViso" localSheetId="9">'Forma 7'!$F$42</definedName>
    <definedName name="VAS076_F_Kitiirenginiai133IsViso">'Forma 7'!$F$42</definedName>
    <definedName name="VAS076_F_Kitiirenginiai1341NuotekuSurinkimas" localSheetId="9">'Forma 7'!$K$42</definedName>
    <definedName name="VAS076_F_Kitiirenginiai1341NuotekuSurinkimas">'Forma 7'!$K$42</definedName>
    <definedName name="VAS076_F_Kitiirenginiai1342NuotekuValymas" localSheetId="9">'Forma 7'!$L$42</definedName>
    <definedName name="VAS076_F_Kitiirenginiai1342NuotekuValymas">'Forma 7'!$L$42</definedName>
    <definedName name="VAS076_F_Kitiirenginiai1343NuotekuDumblo" localSheetId="9">'Forma 7'!$M$42</definedName>
    <definedName name="VAS076_F_Kitiirenginiai1343NuotekuDumblo">'Forma 7'!$M$42</definedName>
    <definedName name="VAS076_F_Kitiirenginiai134IsViso" localSheetId="9">'Forma 7'!$J$42</definedName>
    <definedName name="VAS076_F_Kitiirenginiai134IsViso">'Forma 7'!$J$42</definedName>
    <definedName name="VAS076_F_Kitiirenginiai135PavirsiniuNuoteku" localSheetId="9">'Forma 7'!$N$42</definedName>
    <definedName name="VAS076_F_Kitiirenginiai135PavirsiniuNuoteku">'Forma 7'!$N$42</definedName>
    <definedName name="VAS076_F_Kitiirenginiai136KitosReguliuojamosios" localSheetId="9">'Forma 7'!$O$42</definedName>
    <definedName name="VAS076_F_Kitiirenginiai136KitosReguliuojamosios">'Forma 7'!$O$42</definedName>
    <definedName name="VAS076_F_Kitiirenginiai137KitosVeiklos" localSheetId="9">'Forma 7'!$P$42</definedName>
    <definedName name="VAS076_F_Kitiirenginiai137KitosVeiklos">'Forma 7'!$P$42</definedName>
    <definedName name="VAS076_F_Kitiirenginiai141IS" localSheetId="9">'Forma 7'!$D$46</definedName>
    <definedName name="VAS076_F_Kitiirenginiai141IS">'Forma 7'!$D$46</definedName>
    <definedName name="VAS076_F_Kitiirenginiai142ApskaitosVeikla" localSheetId="9">'Forma 7'!$E$46</definedName>
    <definedName name="VAS076_F_Kitiirenginiai142ApskaitosVeikla">'Forma 7'!$E$46</definedName>
    <definedName name="VAS076_F_Kitiirenginiai1431GeriamojoVandens" localSheetId="9">'Forma 7'!$G$46</definedName>
    <definedName name="VAS076_F_Kitiirenginiai1431GeriamojoVandens">'Forma 7'!$G$46</definedName>
    <definedName name="VAS076_F_Kitiirenginiai1432GeriamojoVandens" localSheetId="9">'Forma 7'!$H$46</definedName>
    <definedName name="VAS076_F_Kitiirenginiai1432GeriamojoVandens">'Forma 7'!$H$46</definedName>
    <definedName name="VAS076_F_Kitiirenginiai1433GeriamojoVandens" localSheetId="9">'Forma 7'!$I$46</definedName>
    <definedName name="VAS076_F_Kitiirenginiai1433GeriamojoVandens">'Forma 7'!$I$46</definedName>
    <definedName name="VAS076_F_Kitiirenginiai143IsViso" localSheetId="9">'Forma 7'!$F$46</definedName>
    <definedName name="VAS076_F_Kitiirenginiai143IsViso">'Forma 7'!$F$46</definedName>
    <definedName name="VAS076_F_Kitiirenginiai1441NuotekuSurinkimas" localSheetId="9">'Forma 7'!$K$46</definedName>
    <definedName name="VAS076_F_Kitiirenginiai1441NuotekuSurinkimas">'Forma 7'!$K$46</definedName>
    <definedName name="VAS076_F_Kitiirenginiai1442NuotekuValymas" localSheetId="9">'Forma 7'!$L$46</definedName>
    <definedName name="VAS076_F_Kitiirenginiai1442NuotekuValymas">'Forma 7'!$L$46</definedName>
    <definedName name="VAS076_F_Kitiirenginiai1443NuotekuDumblo" localSheetId="9">'Forma 7'!$M$46</definedName>
    <definedName name="VAS076_F_Kitiirenginiai1443NuotekuDumblo">'Forma 7'!$M$46</definedName>
    <definedName name="VAS076_F_Kitiirenginiai144IsViso" localSheetId="9">'Forma 7'!$J$46</definedName>
    <definedName name="VAS076_F_Kitiirenginiai144IsViso">'Forma 7'!$J$46</definedName>
    <definedName name="VAS076_F_Kitiirenginiai145PavirsiniuNuoteku" localSheetId="9">'Forma 7'!$N$46</definedName>
    <definedName name="VAS076_F_Kitiirenginiai145PavirsiniuNuoteku">'Forma 7'!$N$46</definedName>
    <definedName name="VAS076_F_Kitiirenginiai146KitosReguliuojamosios" localSheetId="9">'Forma 7'!$O$46</definedName>
    <definedName name="VAS076_F_Kitiirenginiai146KitosReguliuojamosios">'Forma 7'!$O$46</definedName>
    <definedName name="VAS076_F_Kitiirenginiai147KitosVeiklos" localSheetId="9">'Forma 7'!$P$46</definedName>
    <definedName name="VAS076_F_Kitiirenginiai147KitosVeiklos">'Forma 7'!$P$46</definedName>
    <definedName name="VAS076_F_Kitiirenginiai151IS" localSheetId="9">'Forma 7'!$D$65</definedName>
    <definedName name="VAS076_F_Kitiirenginiai151IS">'Forma 7'!$D$65</definedName>
    <definedName name="VAS076_F_Kitiirenginiai152ApskaitosVeikla" localSheetId="9">'Forma 7'!$E$65</definedName>
    <definedName name="VAS076_F_Kitiirenginiai152ApskaitosVeikla">'Forma 7'!$E$65</definedName>
    <definedName name="VAS076_F_Kitiirenginiai1531GeriamojoVandens" localSheetId="9">'Forma 7'!$G$65</definedName>
    <definedName name="VAS076_F_Kitiirenginiai1531GeriamojoVandens">'Forma 7'!$G$65</definedName>
    <definedName name="VAS076_F_Kitiirenginiai1532GeriamojoVandens" localSheetId="9">'Forma 7'!$H$65</definedName>
    <definedName name="VAS076_F_Kitiirenginiai1532GeriamojoVandens">'Forma 7'!$H$65</definedName>
    <definedName name="VAS076_F_Kitiirenginiai1533GeriamojoVandens" localSheetId="9">'Forma 7'!$I$65</definedName>
    <definedName name="VAS076_F_Kitiirenginiai1533GeriamojoVandens">'Forma 7'!$I$65</definedName>
    <definedName name="VAS076_F_Kitiirenginiai153IsViso" localSheetId="9">'Forma 7'!$F$65</definedName>
    <definedName name="VAS076_F_Kitiirenginiai153IsViso">'Forma 7'!$F$65</definedName>
    <definedName name="VAS076_F_Kitiirenginiai1541NuotekuSurinkimas" localSheetId="9">'Forma 7'!$K$65</definedName>
    <definedName name="VAS076_F_Kitiirenginiai1541NuotekuSurinkimas">'Forma 7'!$K$65</definedName>
    <definedName name="VAS076_F_Kitiirenginiai1542NuotekuValymas" localSheetId="9">'Forma 7'!$L$65</definedName>
    <definedName name="VAS076_F_Kitiirenginiai1542NuotekuValymas">'Forma 7'!$L$65</definedName>
    <definedName name="VAS076_F_Kitiirenginiai1543NuotekuDumblo" localSheetId="9">'Forma 7'!$M$65</definedName>
    <definedName name="VAS076_F_Kitiirenginiai1543NuotekuDumblo">'Forma 7'!$M$65</definedName>
    <definedName name="VAS076_F_Kitiirenginiai154IsViso" localSheetId="9">'Forma 7'!$J$65</definedName>
    <definedName name="VAS076_F_Kitiirenginiai154IsViso">'Forma 7'!$J$65</definedName>
    <definedName name="VAS076_F_Kitiirenginiai155PavirsiniuNuoteku" localSheetId="9">'Forma 7'!$N$65</definedName>
    <definedName name="VAS076_F_Kitiirenginiai155PavirsiniuNuoteku">'Forma 7'!$N$65</definedName>
    <definedName name="VAS076_F_Kitiirenginiai156KitosReguliuojamosios" localSheetId="9">'Forma 7'!$O$65</definedName>
    <definedName name="VAS076_F_Kitiirenginiai156KitosReguliuojamosios">'Forma 7'!$O$65</definedName>
    <definedName name="VAS076_F_Kitiirenginiai157KitosVeiklos" localSheetId="9">'Forma 7'!$P$65</definedName>
    <definedName name="VAS076_F_Kitiirenginiai157KitosVeiklos">'Forma 7'!$P$65</definedName>
    <definedName name="VAS076_F_Kitiirenginiai161IS" localSheetId="9">'Forma 7'!$D$69</definedName>
    <definedName name="VAS076_F_Kitiirenginiai161IS">'Forma 7'!$D$69</definedName>
    <definedName name="VAS076_F_Kitiirenginiai162ApskaitosVeikla" localSheetId="9">'Forma 7'!$E$69</definedName>
    <definedName name="VAS076_F_Kitiirenginiai162ApskaitosVeikla">'Forma 7'!$E$69</definedName>
    <definedName name="VAS076_F_Kitiirenginiai1631GeriamojoVandens" localSheetId="9">'Forma 7'!$G$69</definedName>
    <definedName name="VAS076_F_Kitiirenginiai1631GeriamojoVandens">'Forma 7'!$G$69</definedName>
    <definedName name="VAS076_F_Kitiirenginiai1632GeriamojoVandens" localSheetId="9">'Forma 7'!$H$69</definedName>
    <definedName name="VAS076_F_Kitiirenginiai1632GeriamojoVandens">'Forma 7'!$H$69</definedName>
    <definedName name="VAS076_F_Kitiirenginiai1633GeriamojoVandens" localSheetId="9">'Forma 7'!$I$69</definedName>
    <definedName name="VAS076_F_Kitiirenginiai1633GeriamojoVandens">'Forma 7'!$I$69</definedName>
    <definedName name="VAS076_F_Kitiirenginiai163IsViso" localSheetId="9">'Forma 7'!$F$69</definedName>
    <definedName name="VAS076_F_Kitiirenginiai163IsViso">'Forma 7'!$F$69</definedName>
    <definedName name="VAS076_F_Kitiirenginiai1641NuotekuSurinkimas" localSheetId="9">'Forma 7'!$K$69</definedName>
    <definedName name="VAS076_F_Kitiirenginiai1641NuotekuSurinkimas">'Forma 7'!$K$69</definedName>
    <definedName name="VAS076_F_Kitiirenginiai1642NuotekuValymas" localSheetId="9">'Forma 7'!$L$69</definedName>
    <definedName name="VAS076_F_Kitiirenginiai1642NuotekuValymas">'Forma 7'!$L$69</definedName>
    <definedName name="VAS076_F_Kitiirenginiai1643NuotekuDumblo" localSheetId="9">'Forma 7'!$M$69</definedName>
    <definedName name="VAS076_F_Kitiirenginiai1643NuotekuDumblo">'Forma 7'!$M$69</definedName>
    <definedName name="VAS076_F_Kitiirenginiai164IsViso" localSheetId="9">'Forma 7'!$J$69</definedName>
    <definedName name="VAS076_F_Kitiirenginiai164IsViso">'Forma 7'!$J$69</definedName>
    <definedName name="VAS076_F_Kitiirenginiai165PavirsiniuNuoteku" localSheetId="9">'Forma 7'!$N$69</definedName>
    <definedName name="VAS076_F_Kitiirenginiai165PavirsiniuNuoteku">'Forma 7'!$N$69</definedName>
    <definedName name="VAS076_F_Kitiirenginiai166KitosReguliuojamosios" localSheetId="9">'Forma 7'!$O$69</definedName>
    <definedName name="VAS076_F_Kitiirenginiai166KitosReguliuojamosios">'Forma 7'!$O$69</definedName>
    <definedName name="VAS076_F_Kitiirenginiai167KitosVeiklos" localSheetId="9">'Forma 7'!$P$69</definedName>
    <definedName name="VAS076_F_Kitiirenginiai167KitosVeiklos">'Forma 7'!$P$69</definedName>
    <definedName name="VAS076_F_Kitiirenginiai171IS" localSheetId="9">'Forma 7'!$D$105</definedName>
    <definedName name="VAS076_F_Kitiirenginiai171IS">'Forma 7'!$D$105</definedName>
    <definedName name="VAS076_F_Kitiirenginiai172ApskaitosVeikla" localSheetId="9">'Forma 7'!$E$105</definedName>
    <definedName name="VAS076_F_Kitiirenginiai172ApskaitosVeikla">'Forma 7'!$E$105</definedName>
    <definedName name="VAS076_F_Kitiirenginiai1731GeriamojoVandens" localSheetId="9">'Forma 7'!$G$105</definedName>
    <definedName name="VAS076_F_Kitiirenginiai1731GeriamojoVandens">'Forma 7'!$G$105</definedName>
    <definedName name="VAS076_F_Kitiirenginiai1732GeriamojoVandens" localSheetId="9">'Forma 7'!$H$105</definedName>
    <definedName name="VAS076_F_Kitiirenginiai1732GeriamojoVandens">'Forma 7'!$H$105</definedName>
    <definedName name="VAS076_F_Kitiirenginiai1733GeriamojoVandens" localSheetId="9">'Forma 7'!$I$105</definedName>
    <definedName name="VAS076_F_Kitiirenginiai1733GeriamojoVandens">'Forma 7'!$I$105</definedName>
    <definedName name="VAS076_F_Kitiirenginiai173IsViso" localSheetId="9">'Forma 7'!$F$105</definedName>
    <definedName name="VAS076_F_Kitiirenginiai173IsViso">'Forma 7'!$F$105</definedName>
    <definedName name="VAS076_F_Kitiirenginiai1741NuotekuSurinkimas" localSheetId="9">'Forma 7'!$K$105</definedName>
    <definedName name="VAS076_F_Kitiirenginiai1741NuotekuSurinkimas">'Forma 7'!$K$105</definedName>
    <definedName name="VAS076_F_Kitiirenginiai1742NuotekuValymas" localSheetId="9">'Forma 7'!$L$105</definedName>
    <definedName name="VAS076_F_Kitiirenginiai1742NuotekuValymas">'Forma 7'!$L$105</definedName>
    <definedName name="VAS076_F_Kitiirenginiai1743NuotekuDumblo" localSheetId="9">'Forma 7'!$M$105</definedName>
    <definedName name="VAS076_F_Kitiirenginiai1743NuotekuDumblo">'Forma 7'!$M$105</definedName>
    <definedName name="VAS076_F_Kitiirenginiai174IsViso" localSheetId="9">'Forma 7'!$J$105</definedName>
    <definedName name="VAS076_F_Kitiirenginiai174IsViso">'Forma 7'!$J$105</definedName>
    <definedName name="VAS076_F_Kitiirenginiai175PavirsiniuNuoteku" localSheetId="9">'Forma 7'!$N$105</definedName>
    <definedName name="VAS076_F_Kitiirenginiai175PavirsiniuNuoteku">'Forma 7'!$N$105</definedName>
    <definedName name="VAS076_F_Kitiirenginiai176KitosReguliuojamosios" localSheetId="9">'Forma 7'!$O$105</definedName>
    <definedName name="VAS076_F_Kitiirenginiai176KitosReguliuojamosios">'Forma 7'!$O$105</definedName>
    <definedName name="VAS076_F_Kitiirenginiai177KitosVeiklos" localSheetId="9">'Forma 7'!$P$105</definedName>
    <definedName name="VAS076_F_Kitiirenginiai177KitosVeiklos">'Forma 7'!$P$105</definedName>
    <definedName name="VAS076_F_Kitiirenginiai181IS" localSheetId="9">'Forma 7'!$D$108</definedName>
    <definedName name="VAS076_F_Kitiirenginiai181IS">'Forma 7'!$D$108</definedName>
    <definedName name="VAS076_F_Kitiirenginiai182ApskaitosVeikla" localSheetId="9">'Forma 7'!$E$108</definedName>
    <definedName name="VAS076_F_Kitiirenginiai182ApskaitosVeikla">'Forma 7'!$E$108</definedName>
    <definedName name="VAS076_F_Kitiirenginiai1831GeriamojoVandens" localSheetId="9">'Forma 7'!$G$108</definedName>
    <definedName name="VAS076_F_Kitiirenginiai1831GeriamojoVandens">'Forma 7'!$G$108</definedName>
    <definedName name="VAS076_F_Kitiirenginiai1832GeriamojoVandens" localSheetId="9">'Forma 7'!$H$108</definedName>
    <definedName name="VAS076_F_Kitiirenginiai1832GeriamojoVandens">'Forma 7'!$H$108</definedName>
    <definedName name="VAS076_F_Kitiirenginiai1833GeriamojoVandens" localSheetId="9">'Forma 7'!$I$108</definedName>
    <definedName name="VAS076_F_Kitiirenginiai1833GeriamojoVandens">'Forma 7'!$I$108</definedName>
    <definedName name="VAS076_F_Kitiirenginiai183IsViso" localSheetId="9">'Forma 7'!$F$108</definedName>
    <definedName name="VAS076_F_Kitiirenginiai183IsViso">'Forma 7'!$F$108</definedName>
    <definedName name="VAS076_F_Kitiirenginiai1841NuotekuSurinkimas" localSheetId="9">'Forma 7'!$K$108</definedName>
    <definedName name="VAS076_F_Kitiirenginiai1841NuotekuSurinkimas">'Forma 7'!$K$108</definedName>
    <definedName name="VAS076_F_Kitiirenginiai1842NuotekuValymas" localSheetId="9">'Forma 7'!$L$108</definedName>
    <definedName name="VAS076_F_Kitiirenginiai1842NuotekuValymas">'Forma 7'!$L$108</definedName>
    <definedName name="VAS076_F_Kitiirenginiai1843NuotekuDumblo" localSheetId="9">'Forma 7'!$M$108</definedName>
    <definedName name="VAS076_F_Kitiirenginiai1843NuotekuDumblo">'Forma 7'!$M$108</definedName>
    <definedName name="VAS076_F_Kitiirenginiai184IsViso" localSheetId="9">'Forma 7'!$J$108</definedName>
    <definedName name="VAS076_F_Kitiirenginiai184IsViso">'Forma 7'!$J$108</definedName>
    <definedName name="VAS076_F_Kitiirenginiai185PavirsiniuNuoteku" localSheetId="9">'Forma 7'!$N$108</definedName>
    <definedName name="VAS076_F_Kitiirenginiai185PavirsiniuNuoteku">'Forma 7'!$N$108</definedName>
    <definedName name="VAS076_F_Kitiirenginiai186KitosReguliuojamosios" localSheetId="9">'Forma 7'!$O$108</definedName>
    <definedName name="VAS076_F_Kitiirenginiai186KitosReguliuojamosios">'Forma 7'!$O$108</definedName>
    <definedName name="VAS076_F_Kitiirenginiai187KitosVeiklos" localSheetId="9">'Forma 7'!$P$108</definedName>
    <definedName name="VAS076_F_Kitiirenginiai187KitosVeiklos">'Forma 7'!$P$108</definedName>
    <definedName name="VAS076_F_Kitostransport61IS" localSheetId="9">'Forma 7'!$D$28</definedName>
    <definedName name="VAS076_F_Kitostransport61IS">'Forma 7'!$D$28</definedName>
    <definedName name="VAS076_F_Kitostransport62ApskaitosVeikla" localSheetId="9">'Forma 7'!$E$28</definedName>
    <definedName name="VAS076_F_Kitostransport62ApskaitosVeikla">'Forma 7'!$E$28</definedName>
    <definedName name="VAS076_F_Kitostransport631GeriamojoVandens" localSheetId="9">'Forma 7'!$G$28</definedName>
    <definedName name="VAS076_F_Kitostransport631GeriamojoVandens">'Forma 7'!$G$28</definedName>
    <definedName name="VAS076_F_Kitostransport632GeriamojoVandens" localSheetId="9">'Forma 7'!$H$28</definedName>
    <definedName name="VAS076_F_Kitostransport632GeriamojoVandens">'Forma 7'!$H$28</definedName>
    <definedName name="VAS076_F_Kitostransport633GeriamojoVandens" localSheetId="9">'Forma 7'!$I$28</definedName>
    <definedName name="VAS076_F_Kitostransport633GeriamojoVandens">'Forma 7'!$I$28</definedName>
    <definedName name="VAS076_F_Kitostransport63IsViso" localSheetId="9">'Forma 7'!$F$28</definedName>
    <definedName name="VAS076_F_Kitostransport63IsViso">'Forma 7'!$F$28</definedName>
    <definedName name="VAS076_F_Kitostransport641NuotekuSurinkimas" localSheetId="9">'Forma 7'!$K$28</definedName>
    <definedName name="VAS076_F_Kitostransport641NuotekuSurinkimas">'Forma 7'!$K$28</definedName>
    <definedName name="VAS076_F_Kitostransport642NuotekuValymas" localSheetId="9">'Forma 7'!$L$28</definedName>
    <definedName name="VAS076_F_Kitostransport642NuotekuValymas">'Forma 7'!$L$28</definedName>
    <definedName name="VAS076_F_Kitostransport643NuotekuDumblo" localSheetId="9">'Forma 7'!$M$28</definedName>
    <definedName name="VAS076_F_Kitostransport643NuotekuDumblo">'Forma 7'!$M$28</definedName>
    <definedName name="VAS076_F_Kitostransport64IsViso" localSheetId="9">'Forma 7'!$J$28</definedName>
    <definedName name="VAS076_F_Kitostransport64IsViso">'Forma 7'!$J$28</definedName>
    <definedName name="VAS076_F_Kitostransport65PavirsiniuNuoteku" localSheetId="9">'Forma 7'!$N$28</definedName>
    <definedName name="VAS076_F_Kitostransport65PavirsiniuNuoteku">'Forma 7'!$N$28</definedName>
    <definedName name="VAS076_F_Kitostransport66KitosReguliuojamosios" localSheetId="9">'Forma 7'!$O$28</definedName>
    <definedName name="VAS076_F_Kitostransport66KitosReguliuojamosios">'Forma 7'!$O$28</definedName>
    <definedName name="VAS076_F_Kitostransport67KitosVeiklos" localSheetId="9">'Forma 7'!$P$28</definedName>
    <definedName name="VAS076_F_Kitostransport67KitosVeiklos">'Forma 7'!$P$28</definedName>
    <definedName name="VAS076_F_Kitostransport71IS" localSheetId="9">'Forma 7'!$D$51</definedName>
    <definedName name="VAS076_F_Kitostransport71IS">'Forma 7'!$D$51</definedName>
    <definedName name="VAS076_F_Kitostransport72ApskaitosVeikla" localSheetId="9">'Forma 7'!$E$51</definedName>
    <definedName name="VAS076_F_Kitostransport72ApskaitosVeikla">'Forma 7'!$E$51</definedName>
    <definedName name="VAS076_F_Kitostransport731GeriamojoVandens" localSheetId="9">'Forma 7'!$G$51</definedName>
    <definedName name="VAS076_F_Kitostransport731GeriamojoVandens">'Forma 7'!$G$51</definedName>
    <definedName name="VAS076_F_Kitostransport732GeriamojoVandens" localSheetId="9">'Forma 7'!$H$51</definedName>
    <definedName name="VAS076_F_Kitostransport732GeriamojoVandens">'Forma 7'!$H$51</definedName>
    <definedName name="VAS076_F_Kitostransport733GeriamojoVandens" localSheetId="9">'Forma 7'!$I$51</definedName>
    <definedName name="VAS076_F_Kitostransport733GeriamojoVandens">'Forma 7'!$I$51</definedName>
    <definedName name="VAS076_F_Kitostransport73IsViso" localSheetId="9">'Forma 7'!$F$51</definedName>
    <definedName name="VAS076_F_Kitostransport73IsViso">'Forma 7'!$F$51</definedName>
    <definedName name="VAS076_F_Kitostransport741NuotekuSurinkimas" localSheetId="9">'Forma 7'!$K$51</definedName>
    <definedName name="VAS076_F_Kitostransport741NuotekuSurinkimas">'Forma 7'!$K$51</definedName>
    <definedName name="VAS076_F_Kitostransport742NuotekuValymas" localSheetId="9">'Forma 7'!$L$51</definedName>
    <definedName name="VAS076_F_Kitostransport742NuotekuValymas">'Forma 7'!$L$51</definedName>
    <definedName name="VAS076_F_Kitostransport743NuotekuDumblo" localSheetId="9">'Forma 7'!$M$51</definedName>
    <definedName name="VAS076_F_Kitostransport743NuotekuDumblo">'Forma 7'!$M$51</definedName>
    <definedName name="VAS076_F_Kitostransport74IsViso" localSheetId="9">'Forma 7'!$J$51</definedName>
    <definedName name="VAS076_F_Kitostransport74IsViso">'Forma 7'!$J$51</definedName>
    <definedName name="VAS076_F_Kitostransport75PavirsiniuNuoteku" localSheetId="9">'Forma 7'!$N$51</definedName>
    <definedName name="VAS076_F_Kitostransport75PavirsiniuNuoteku">'Forma 7'!$N$51</definedName>
    <definedName name="VAS076_F_Kitostransport76KitosReguliuojamosios" localSheetId="9">'Forma 7'!$O$51</definedName>
    <definedName name="VAS076_F_Kitostransport76KitosReguliuojamosios">'Forma 7'!$O$51</definedName>
    <definedName name="VAS076_F_Kitostransport77KitosVeiklos" localSheetId="9">'Forma 7'!$P$51</definedName>
    <definedName name="VAS076_F_Kitostransport77KitosVeiklos">'Forma 7'!$P$51</definedName>
    <definedName name="VAS076_F_Kitostransport81IS" localSheetId="9">'Forma 7'!$D$74</definedName>
    <definedName name="VAS076_F_Kitostransport81IS">'Forma 7'!$D$74</definedName>
    <definedName name="VAS076_F_Kitostransport82ApskaitosVeikla" localSheetId="9">'Forma 7'!$E$74</definedName>
    <definedName name="VAS076_F_Kitostransport82ApskaitosVeikla">'Forma 7'!$E$74</definedName>
    <definedName name="VAS076_F_Kitostransport831GeriamojoVandens" localSheetId="9">'Forma 7'!$G$74</definedName>
    <definedName name="VAS076_F_Kitostransport831GeriamojoVandens">'Forma 7'!$G$74</definedName>
    <definedName name="VAS076_F_Kitostransport832GeriamojoVandens" localSheetId="9">'Forma 7'!$H$74</definedName>
    <definedName name="VAS076_F_Kitostransport832GeriamojoVandens">'Forma 7'!$H$74</definedName>
    <definedName name="VAS076_F_Kitostransport833GeriamojoVandens" localSheetId="9">'Forma 7'!$I$74</definedName>
    <definedName name="VAS076_F_Kitostransport833GeriamojoVandens">'Forma 7'!$I$74</definedName>
    <definedName name="VAS076_F_Kitostransport83IsViso" localSheetId="9">'Forma 7'!$F$74</definedName>
    <definedName name="VAS076_F_Kitostransport83IsViso">'Forma 7'!$F$74</definedName>
    <definedName name="VAS076_F_Kitostransport841NuotekuSurinkimas" localSheetId="9">'Forma 7'!$K$74</definedName>
    <definedName name="VAS076_F_Kitostransport841NuotekuSurinkimas">'Forma 7'!$K$74</definedName>
    <definedName name="VAS076_F_Kitostransport842NuotekuValymas" localSheetId="9">'Forma 7'!$L$74</definedName>
    <definedName name="VAS076_F_Kitostransport842NuotekuValymas">'Forma 7'!$L$74</definedName>
    <definedName name="VAS076_F_Kitostransport843NuotekuDumblo" localSheetId="9">'Forma 7'!$M$74</definedName>
    <definedName name="VAS076_F_Kitostransport843NuotekuDumblo">'Forma 7'!$M$74</definedName>
    <definedName name="VAS076_F_Kitostransport84IsViso" localSheetId="9">'Forma 7'!$J$74</definedName>
    <definedName name="VAS076_F_Kitostransport84IsViso">'Forma 7'!$J$74</definedName>
    <definedName name="VAS076_F_Kitostransport85PavirsiniuNuoteku" localSheetId="9">'Forma 7'!$N$74</definedName>
    <definedName name="VAS076_F_Kitostransport85PavirsiniuNuoteku">'Forma 7'!$N$74</definedName>
    <definedName name="VAS076_F_Kitostransport86KitosReguliuojamosios" localSheetId="9">'Forma 7'!$O$74</definedName>
    <definedName name="VAS076_F_Kitostransport86KitosReguliuojamosios">'Forma 7'!$O$74</definedName>
    <definedName name="VAS076_F_Kitostransport87KitosVeiklos" localSheetId="9">'Forma 7'!$P$74</definedName>
    <definedName name="VAS076_F_Kitostransport87KitosVeiklos">'Forma 7'!$P$74</definedName>
    <definedName name="VAS076_F_Kitostransport91IS" localSheetId="9">'Forma 7'!$D$113</definedName>
    <definedName name="VAS076_F_Kitostransport91IS">'Forma 7'!$D$113</definedName>
    <definedName name="VAS076_F_Kitostransport92ApskaitosVeikla" localSheetId="9">'Forma 7'!$E$113</definedName>
    <definedName name="VAS076_F_Kitostransport92ApskaitosVeikla">'Forma 7'!$E$113</definedName>
    <definedName name="VAS076_F_Kitostransport931GeriamojoVandens" localSheetId="9">'Forma 7'!$G$113</definedName>
    <definedName name="VAS076_F_Kitostransport931GeriamojoVandens">'Forma 7'!$G$113</definedName>
    <definedName name="VAS076_F_Kitostransport932GeriamojoVandens" localSheetId="9">'Forma 7'!$H$113</definedName>
    <definedName name="VAS076_F_Kitostransport932GeriamojoVandens">'Forma 7'!$H$113</definedName>
    <definedName name="VAS076_F_Kitostransport933GeriamojoVandens" localSheetId="9">'Forma 7'!$I$113</definedName>
    <definedName name="VAS076_F_Kitostransport933GeriamojoVandens">'Forma 7'!$I$113</definedName>
    <definedName name="VAS076_F_Kitostransport93IsViso" localSheetId="9">'Forma 7'!$F$113</definedName>
    <definedName name="VAS076_F_Kitostransport93IsViso">'Forma 7'!$F$113</definedName>
    <definedName name="VAS076_F_Kitostransport941NuotekuSurinkimas" localSheetId="9">'Forma 7'!$K$113</definedName>
    <definedName name="VAS076_F_Kitostransport941NuotekuSurinkimas">'Forma 7'!$K$113</definedName>
    <definedName name="VAS076_F_Kitostransport942NuotekuValymas" localSheetId="9">'Forma 7'!$L$113</definedName>
    <definedName name="VAS076_F_Kitostransport942NuotekuValymas">'Forma 7'!$L$113</definedName>
    <definedName name="VAS076_F_Kitostransport943NuotekuDumblo" localSheetId="9">'Forma 7'!$M$113</definedName>
    <definedName name="VAS076_F_Kitostransport943NuotekuDumblo">'Forma 7'!$M$113</definedName>
    <definedName name="VAS076_F_Kitostransport94IsViso" localSheetId="9">'Forma 7'!$J$113</definedName>
    <definedName name="VAS076_F_Kitostransport94IsViso">'Forma 7'!$J$113</definedName>
    <definedName name="VAS076_F_Kitostransport95PavirsiniuNuoteku" localSheetId="9">'Forma 7'!$N$113</definedName>
    <definedName name="VAS076_F_Kitostransport95PavirsiniuNuoteku">'Forma 7'!$N$113</definedName>
    <definedName name="VAS076_F_Kitostransport96KitosReguliuojamosios" localSheetId="9">'Forma 7'!$O$113</definedName>
    <definedName name="VAS076_F_Kitostransport96KitosReguliuojamosios">'Forma 7'!$O$113</definedName>
    <definedName name="VAS076_F_Kitostransport97KitosVeiklos" localSheetId="9">'Forma 7'!$P$113</definedName>
    <definedName name="VAS076_F_Kitostransport97KitosVeiklos">'Forma 7'!$P$113</definedName>
    <definedName name="VAS076_F_Lengviejiautom61IS" localSheetId="9">'Forma 7'!$D$27</definedName>
    <definedName name="VAS076_F_Lengviejiautom61IS">'Forma 7'!$D$27</definedName>
    <definedName name="VAS076_F_Lengviejiautom62ApskaitosVeikla" localSheetId="9">'Forma 7'!$E$27</definedName>
    <definedName name="VAS076_F_Lengviejiautom62ApskaitosVeikla">'Forma 7'!$E$27</definedName>
    <definedName name="VAS076_F_Lengviejiautom631GeriamojoVandens" localSheetId="9">'Forma 7'!$G$27</definedName>
    <definedName name="VAS076_F_Lengviejiautom631GeriamojoVandens">'Forma 7'!$G$27</definedName>
    <definedName name="VAS076_F_Lengviejiautom632GeriamojoVandens" localSheetId="9">'Forma 7'!$H$27</definedName>
    <definedName name="VAS076_F_Lengviejiautom632GeriamojoVandens">'Forma 7'!$H$27</definedName>
    <definedName name="VAS076_F_Lengviejiautom633GeriamojoVandens" localSheetId="9">'Forma 7'!$I$27</definedName>
    <definedName name="VAS076_F_Lengviejiautom633GeriamojoVandens">'Forma 7'!$I$27</definedName>
    <definedName name="VAS076_F_Lengviejiautom63IsViso" localSheetId="9">'Forma 7'!$F$27</definedName>
    <definedName name="VAS076_F_Lengviejiautom63IsViso">'Forma 7'!$F$27</definedName>
    <definedName name="VAS076_F_Lengviejiautom641NuotekuSurinkimas" localSheetId="9">'Forma 7'!$K$27</definedName>
    <definedName name="VAS076_F_Lengviejiautom641NuotekuSurinkimas">'Forma 7'!$K$27</definedName>
    <definedName name="VAS076_F_Lengviejiautom642NuotekuValymas" localSheetId="9">'Forma 7'!$L$27</definedName>
    <definedName name="VAS076_F_Lengviejiautom642NuotekuValymas">'Forma 7'!$L$27</definedName>
    <definedName name="VAS076_F_Lengviejiautom643NuotekuDumblo" localSheetId="9">'Forma 7'!$M$27</definedName>
    <definedName name="VAS076_F_Lengviejiautom643NuotekuDumblo">'Forma 7'!$M$27</definedName>
    <definedName name="VAS076_F_Lengviejiautom64IsViso" localSheetId="9">'Forma 7'!$J$27</definedName>
    <definedName name="VAS076_F_Lengviejiautom64IsViso">'Forma 7'!$J$27</definedName>
    <definedName name="VAS076_F_Lengviejiautom65PavirsiniuNuoteku" localSheetId="9">'Forma 7'!$N$27</definedName>
    <definedName name="VAS076_F_Lengviejiautom65PavirsiniuNuoteku">'Forma 7'!$N$27</definedName>
    <definedName name="VAS076_F_Lengviejiautom66KitosReguliuojamosios" localSheetId="9">'Forma 7'!$O$27</definedName>
    <definedName name="VAS076_F_Lengviejiautom66KitosReguliuojamosios">'Forma 7'!$O$27</definedName>
    <definedName name="VAS076_F_Lengviejiautom67KitosVeiklos" localSheetId="9">'Forma 7'!$P$27</definedName>
    <definedName name="VAS076_F_Lengviejiautom67KitosVeiklos">'Forma 7'!$P$27</definedName>
    <definedName name="VAS076_F_Lengviejiautom71IS" localSheetId="9">'Forma 7'!$D$50</definedName>
    <definedName name="VAS076_F_Lengviejiautom71IS">'Forma 7'!$D$50</definedName>
    <definedName name="VAS076_F_Lengviejiautom72ApskaitosVeikla" localSheetId="9">'Forma 7'!$E$50</definedName>
    <definedName name="VAS076_F_Lengviejiautom72ApskaitosVeikla">'Forma 7'!$E$50</definedName>
    <definedName name="VAS076_F_Lengviejiautom731GeriamojoVandens" localSheetId="9">'Forma 7'!$G$50</definedName>
    <definedName name="VAS076_F_Lengviejiautom731GeriamojoVandens">'Forma 7'!$G$50</definedName>
    <definedName name="VAS076_F_Lengviejiautom732GeriamojoVandens" localSheetId="9">'Forma 7'!$H$50</definedName>
    <definedName name="VAS076_F_Lengviejiautom732GeriamojoVandens">'Forma 7'!$H$50</definedName>
    <definedName name="VAS076_F_Lengviejiautom733GeriamojoVandens" localSheetId="9">'Forma 7'!$I$50</definedName>
    <definedName name="VAS076_F_Lengviejiautom733GeriamojoVandens">'Forma 7'!$I$50</definedName>
    <definedName name="VAS076_F_Lengviejiautom73IsViso" localSheetId="9">'Forma 7'!$F$50</definedName>
    <definedName name="VAS076_F_Lengviejiautom73IsViso">'Forma 7'!$F$50</definedName>
    <definedName name="VAS076_F_Lengviejiautom741NuotekuSurinkimas" localSheetId="9">'Forma 7'!$K$50</definedName>
    <definedName name="VAS076_F_Lengviejiautom741NuotekuSurinkimas">'Forma 7'!$K$50</definedName>
    <definedName name="VAS076_F_Lengviejiautom742NuotekuValymas" localSheetId="9">'Forma 7'!$L$50</definedName>
    <definedName name="VAS076_F_Lengviejiautom742NuotekuValymas">'Forma 7'!$L$50</definedName>
    <definedName name="VAS076_F_Lengviejiautom743NuotekuDumblo" localSheetId="9">'Forma 7'!$M$50</definedName>
    <definedName name="VAS076_F_Lengviejiautom743NuotekuDumblo">'Forma 7'!$M$50</definedName>
    <definedName name="VAS076_F_Lengviejiautom74IsViso" localSheetId="9">'Forma 7'!$J$50</definedName>
    <definedName name="VAS076_F_Lengviejiautom74IsViso">'Forma 7'!$J$50</definedName>
    <definedName name="VAS076_F_Lengviejiautom75PavirsiniuNuoteku" localSheetId="9">'Forma 7'!$N$50</definedName>
    <definedName name="VAS076_F_Lengviejiautom75PavirsiniuNuoteku">'Forma 7'!$N$50</definedName>
    <definedName name="VAS076_F_Lengviejiautom76KitosReguliuojamosios" localSheetId="9">'Forma 7'!$O$50</definedName>
    <definedName name="VAS076_F_Lengviejiautom76KitosReguliuojamosios">'Forma 7'!$O$50</definedName>
    <definedName name="VAS076_F_Lengviejiautom77KitosVeiklos" localSheetId="9">'Forma 7'!$P$50</definedName>
    <definedName name="VAS076_F_Lengviejiautom77KitosVeiklos">'Forma 7'!$P$50</definedName>
    <definedName name="VAS076_F_Lengviejiautom81IS" localSheetId="9">'Forma 7'!$D$73</definedName>
    <definedName name="VAS076_F_Lengviejiautom81IS">'Forma 7'!$D$73</definedName>
    <definedName name="VAS076_F_Lengviejiautom82ApskaitosVeikla" localSheetId="9">'Forma 7'!$E$73</definedName>
    <definedName name="VAS076_F_Lengviejiautom82ApskaitosVeikla">'Forma 7'!$E$73</definedName>
    <definedName name="VAS076_F_Lengviejiautom831GeriamojoVandens" localSheetId="9">'Forma 7'!$G$73</definedName>
    <definedName name="VAS076_F_Lengviejiautom831GeriamojoVandens">'Forma 7'!$G$73</definedName>
    <definedName name="VAS076_F_Lengviejiautom832GeriamojoVandens" localSheetId="9">'Forma 7'!$H$73</definedName>
    <definedName name="VAS076_F_Lengviejiautom832GeriamojoVandens">'Forma 7'!$H$73</definedName>
    <definedName name="VAS076_F_Lengviejiautom833GeriamojoVandens" localSheetId="9">'Forma 7'!$I$73</definedName>
    <definedName name="VAS076_F_Lengviejiautom833GeriamojoVandens">'Forma 7'!$I$73</definedName>
    <definedName name="VAS076_F_Lengviejiautom83IsViso" localSheetId="9">'Forma 7'!$F$73</definedName>
    <definedName name="VAS076_F_Lengviejiautom83IsViso">'Forma 7'!$F$73</definedName>
    <definedName name="VAS076_F_Lengviejiautom841NuotekuSurinkimas" localSheetId="9">'Forma 7'!$K$73</definedName>
    <definedName name="VAS076_F_Lengviejiautom841NuotekuSurinkimas">'Forma 7'!$K$73</definedName>
    <definedName name="VAS076_F_Lengviejiautom842NuotekuValymas" localSheetId="9">'Forma 7'!$L$73</definedName>
    <definedName name="VAS076_F_Lengviejiautom842NuotekuValymas">'Forma 7'!$L$73</definedName>
    <definedName name="VAS076_F_Lengviejiautom843NuotekuDumblo" localSheetId="9">'Forma 7'!$M$73</definedName>
    <definedName name="VAS076_F_Lengviejiautom843NuotekuDumblo">'Forma 7'!$M$73</definedName>
    <definedName name="VAS076_F_Lengviejiautom84IsViso" localSheetId="9">'Forma 7'!$J$73</definedName>
    <definedName name="VAS076_F_Lengviejiautom84IsViso">'Forma 7'!$J$73</definedName>
    <definedName name="VAS076_F_Lengviejiautom85PavirsiniuNuoteku" localSheetId="9">'Forma 7'!$N$73</definedName>
    <definedName name="VAS076_F_Lengviejiautom85PavirsiniuNuoteku">'Forma 7'!$N$73</definedName>
    <definedName name="VAS076_F_Lengviejiautom86KitosReguliuojamosios" localSheetId="9">'Forma 7'!$O$73</definedName>
    <definedName name="VAS076_F_Lengviejiautom86KitosReguliuojamosios">'Forma 7'!$O$73</definedName>
    <definedName name="VAS076_F_Lengviejiautom87KitosVeiklos" localSheetId="9">'Forma 7'!$P$73</definedName>
    <definedName name="VAS076_F_Lengviejiautom87KitosVeiklos">'Forma 7'!$P$73</definedName>
    <definedName name="VAS076_F_Lengviejiautom91IS" localSheetId="9">'Forma 7'!$D$112</definedName>
    <definedName name="VAS076_F_Lengviejiautom91IS">'Forma 7'!$D$112</definedName>
    <definedName name="VAS076_F_Lengviejiautom92ApskaitosVeikla" localSheetId="9">'Forma 7'!$E$112</definedName>
    <definedName name="VAS076_F_Lengviejiautom92ApskaitosVeikla">'Forma 7'!$E$112</definedName>
    <definedName name="VAS076_F_Lengviejiautom931GeriamojoVandens" localSheetId="9">'Forma 7'!$G$112</definedName>
    <definedName name="VAS076_F_Lengviejiautom931GeriamojoVandens">'Forma 7'!$G$112</definedName>
    <definedName name="VAS076_F_Lengviejiautom932GeriamojoVandens" localSheetId="9">'Forma 7'!$H$112</definedName>
    <definedName name="VAS076_F_Lengviejiautom932GeriamojoVandens">'Forma 7'!$H$112</definedName>
    <definedName name="VAS076_F_Lengviejiautom933GeriamojoVandens" localSheetId="9">'Forma 7'!$I$112</definedName>
    <definedName name="VAS076_F_Lengviejiautom933GeriamojoVandens">'Forma 7'!$I$112</definedName>
    <definedName name="VAS076_F_Lengviejiautom93IsViso" localSheetId="9">'Forma 7'!$F$112</definedName>
    <definedName name="VAS076_F_Lengviejiautom93IsViso">'Forma 7'!$F$112</definedName>
    <definedName name="VAS076_F_Lengviejiautom941NuotekuSurinkimas" localSheetId="9">'Forma 7'!$K$112</definedName>
    <definedName name="VAS076_F_Lengviejiautom941NuotekuSurinkimas">'Forma 7'!$K$112</definedName>
    <definedName name="VAS076_F_Lengviejiautom942NuotekuValymas" localSheetId="9">'Forma 7'!$L$112</definedName>
    <definedName name="VAS076_F_Lengviejiautom942NuotekuValymas">'Forma 7'!$L$112</definedName>
    <definedName name="VAS076_F_Lengviejiautom943NuotekuDumblo" localSheetId="9">'Forma 7'!$M$112</definedName>
    <definedName name="VAS076_F_Lengviejiautom943NuotekuDumblo">'Forma 7'!$M$112</definedName>
    <definedName name="VAS076_F_Lengviejiautom94IsViso" localSheetId="9">'Forma 7'!$J$112</definedName>
    <definedName name="VAS076_F_Lengviejiautom94IsViso">'Forma 7'!$J$112</definedName>
    <definedName name="VAS076_F_Lengviejiautom95PavirsiniuNuoteku" localSheetId="9">'Forma 7'!$N$112</definedName>
    <definedName name="VAS076_F_Lengviejiautom95PavirsiniuNuoteku">'Forma 7'!$N$112</definedName>
    <definedName name="VAS076_F_Lengviejiautom96KitosReguliuojamosios" localSheetId="9">'Forma 7'!$O$112</definedName>
    <definedName name="VAS076_F_Lengviejiautom96KitosReguliuojamosios">'Forma 7'!$O$112</definedName>
    <definedName name="VAS076_F_Lengviejiautom97KitosVeiklos" localSheetId="9">'Forma 7'!$P$112</definedName>
    <definedName name="VAS076_F_Lengviejiautom97KitosVeiklos">'Forma 7'!$P$112</definedName>
    <definedName name="VAS076_F_Masinosiriranga61IS" localSheetId="9">'Forma 7'!$D$20</definedName>
    <definedName name="VAS076_F_Masinosiriranga61IS">'Forma 7'!$D$20</definedName>
    <definedName name="VAS076_F_Masinosiriranga62ApskaitosVeikla" localSheetId="9">'Forma 7'!$E$20</definedName>
    <definedName name="VAS076_F_Masinosiriranga62ApskaitosVeikla">'Forma 7'!$E$20</definedName>
    <definedName name="VAS076_F_Masinosiriranga631GeriamojoVandens" localSheetId="9">'Forma 7'!$G$20</definedName>
    <definedName name="VAS076_F_Masinosiriranga631GeriamojoVandens">'Forma 7'!$G$20</definedName>
    <definedName name="VAS076_F_Masinosiriranga632GeriamojoVandens" localSheetId="9">'Forma 7'!$H$20</definedName>
    <definedName name="VAS076_F_Masinosiriranga632GeriamojoVandens">'Forma 7'!$H$20</definedName>
    <definedName name="VAS076_F_Masinosiriranga633GeriamojoVandens" localSheetId="9">'Forma 7'!$I$20</definedName>
    <definedName name="VAS076_F_Masinosiriranga633GeriamojoVandens">'Forma 7'!$I$20</definedName>
    <definedName name="VAS076_F_Masinosiriranga63IsViso" localSheetId="9">'Forma 7'!$F$20</definedName>
    <definedName name="VAS076_F_Masinosiriranga63IsViso">'Forma 7'!$F$20</definedName>
    <definedName name="VAS076_F_Masinosiriranga641NuotekuSurinkimas" localSheetId="9">'Forma 7'!$K$20</definedName>
    <definedName name="VAS076_F_Masinosiriranga641NuotekuSurinkimas">'Forma 7'!$K$20</definedName>
    <definedName name="VAS076_F_Masinosiriranga642NuotekuValymas" localSheetId="9">'Forma 7'!$L$20</definedName>
    <definedName name="VAS076_F_Masinosiriranga642NuotekuValymas">'Forma 7'!$L$20</definedName>
    <definedName name="VAS076_F_Masinosiriranga643NuotekuDumblo" localSheetId="9">'Forma 7'!$M$20</definedName>
    <definedName name="VAS076_F_Masinosiriranga643NuotekuDumblo">'Forma 7'!$M$20</definedName>
    <definedName name="VAS076_F_Masinosiriranga64IsViso" localSheetId="9">'Forma 7'!$J$20</definedName>
    <definedName name="VAS076_F_Masinosiriranga64IsViso">'Forma 7'!$J$20</definedName>
    <definedName name="VAS076_F_Masinosiriranga65PavirsiniuNuoteku" localSheetId="9">'Forma 7'!$N$20</definedName>
    <definedName name="VAS076_F_Masinosiriranga65PavirsiniuNuoteku">'Forma 7'!$N$20</definedName>
    <definedName name="VAS076_F_Masinosiriranga66KitosReguliuojamosios" localSheetId="9">'Forma 7'!$O$20</definedName>
    <definedName name="VAS076_F_Masinosiriranga66KitosReguliuojamosios">'Forma 7'!$O$20</definedName>
    <definedName name="VAS076_F_Masinosiriranga67KitosVeiklos" localSheetId="9">'Forma 7'!$P$20</definedName>
    <definedName name="VAS076_F_Masinosiriranga67KitosVeiklos">'Forma 7'!$P$20</definedName>
    <definedName name="VAS076_F_Masinosiriranga71IS" localSheetId="9">'Forma 7'!$D$43</definedName>
    <definedName name="VAS076_F_Masinosiriranga71IS">'Forma 7'!$D$43</definedName>
    <definedName name="VAS076_F_Masinosiriranga72ApskaitosVeikla" localSheetId="9">'Forma 7'!$E$43</definedName>
    <definedName name="VAS076_F_Masinosiriranga72ApskaitosVeikla">'Forma 7'!$E$43</definedName>
    <definedName name="VAS076_F_Masinosiriranga731GeriamojoVandens" localSheetId="9">'Forma 7'!$G$43</definedName>
    <definedName name="VAS076_F_Masinosiriranga731GeriamojoVandens">'Forma 7'!$G$43</definedName>
    <definedName name="VAS076_F_Masinosiriranga732GeriamojoVandens" localSheetId="9">'Forma 7'!$H$43</definedName>
    <definedName name="VAS076_F_Masinosiriranga732GeriamojoVandens">'Forma 7'!$H$43</definedName>
    <definedName name="VAS076_F_Masinosiriranga733GeriamojoVandens" localSheetId="9">'Forma 7'!$I$43</definedName>
    <definedName name="VAS076_F_Masinosiriranga733GeriamojoVandens">'Forma 7'!$I$43</definedName>
    <definedName name="VAS076_F_Masinosiriranga73IsViso" localSheetId="9">'Forma 7'!$F$43</definedName>
    <definedName name="VAS076_F_Masinosiriranga73IsViso">'Forma 7'!$F$43</definedName>
    <definedName name="VAS076_F_Masinosiriranga741NuotekuSurinkimas" localSheetId="9">'Forma 7'!$K$43</definedName>
    <definedName name="VAS076_F_Masinosiriranga741NuotekuSurinkimas">'Forma 7'!$K$43</definedName>
    <definedName name="VAS076_F_Masinosiriranga742NuotekuValymas" localSheetId="9">'Forma 7'!$L$43</definedName>
    <definedName name="VAS076_F_Masinosiriranga742NuotekuValymas">'Forma 7'!$L$43</definedName>
    <definedName name="VAS076_F_Masinosiriranga743NuotekuDumblo" localSheetId="9">'Forma 7'!$M$43</definedName>
    <definedName name="VAS076_F_Masinosiriranga743NuotekuDumblo">'Forma 7'!$M$43</definedName>
    <definedName name="VAS076_F_Masinosiriranga74IsViso" localSheetId="9">'Forma 7'!$J$43</definedName>
    <definedName name="VAS076_F_Masinosiriranga74IsViso">'Forma 7'!$J$43</definedName>
    <definedName name="VAS076_F_Masinosiriranga75PavirsiniuNuoteku" localSheetId="9">'Forma 7'!$N$43</definedName>
    <definedName name="VAS076_F_Masinosiriranga75PavirsiniuNuoteku">'Forma 7'!$N$43</definedName>
    <definedName name="VAS076_F_Masinosiriranga76KitosReguliuojamosios" localSheetId="9">'Forma 7'!$O$43</definedName>
    <definedName name="VAS076_F_Masinosiriranga76KitosReguliuojamosios">'Forma 7'!$O$43</definedName>
    <definedName name="VAS076_F_Masinosiriranga77KitosVeiklos" localSheetId="9">'Forma 7'!$P$43</definedName>
    <definedName name="VAS076_F_Masinosiriranga77KitosVeiklos">'Forma 7'!$P$43</definedName>
    <definedName name="VAS076_F_Masinosiriranga81IS" localSheetId="9">'Forma 7'!$D$66</definedName>
    <definedName name="VAS076_F_Masinosiriranga81IS">'Forma 7'!$D$66</definedName>
    <definedName name="VAS076_F_Masinosiriranga82ApskaitosVeikla" localSheetId="9">'Forma 7'!$E$66</definedName>
    <definedName name="VAS076_F_Masinosiriranga82ApskaitosVeikla">'Forma 7'!$E$66</definedName>
    <definedName name="VAS076_F_Masinosiriranga831GeriamojoVandens" localSheetId="9">'Forma 7'!$G$66</definedName>
    <definedName name="VAS076_F_Masinosiriranga831GeriamojoVandens">'Forma 7'!$G$66</definedName>
    <definedName name="VAS076_F_Masinosiriranga832GeriamojoVandens" localSheetId="9">'Forma 7'!$H$66</definedName>
    <definedName name="VAS076_F_Masinosiriranga832GeriamojoVandens">'Forma 7'!$H$66</definedName>
    <definedName name="VAS076_F_Masinosiriranga833GeriamojoVandens" localSheetId="9">'Forma 7'!$I$66</definedName>
    <definedName name="VAS076_F_Masinosiriranga833GeriamojoVandens">'Forma 7'!$I$66</definedName>
    <definedName name="VAS076_F_Masinosiriranga83IsViso" localSheetId="9">'Forma 7'!$F$66</definedName>
    <definedName name="VAS076_F_Masinosiriranga83IsViso">'Forma 7'!$F$66</definedName>
    <definedName name="VAS076_F_Masinosiriranga841NuotekuSurinkimas" localSheetId="9">'Forma 7'!$K$66</definedName>
    <definedName name="VAS076_F_Masinosiriranga841NuotekuSurinkimas">'Forma 7'!$K$66</definedName>
    <definedName name="VAS076_F_Masinosiriranga842NuotekuValymas" localSheetId="9">'Forma 7'!$L$66</definedName>
    <definedName name="VAS076_F_Masinosiriranga842NuotekuValymas">'Forma 7'!$L$66</definedName>
    <definedName name="VAS076_F_Masinosiriranga843NuotekuDumblo" localSheetId="9">'Forma 7'!$M$66</definedName>
    <definedName name="VAS076_F_Masinosiriranga843NuotekuDumblo">'Forma 7'!$M$66</definedName>
    <definedName name="VAS076_F_Masinosiriranga84IsViso" localSheetId="9">'Forma 7'!$J$66</definedName>
    <definedName name="VAS076_F_Masinosiriranga84IsViso">'Forma 7'!$J$66</definedName>
    <definedName name="VAS076_F_Masinosiriranga85PavirsiniuNuoteku" localSheetId="9">'Forma 7'!$N$66</definedName>
    <definedName name="VAS076_F_Masinosiriranga85PavirsiniuNuoteku">'Forma 7'!$N$66</definedName>
    <definedName name="VAS076_F_Masinosiriranga86KitosReguliuojamosios" localSheetId="9">'Forma 7'!$O$66</definedName>
    <definedName name="VAS076_F_Masinosiriranga86KitosReguliuojamosios">'Forma 7'!$O$66</definedName>
    <definedName name="VAS076_F_Masinosiriranga87KitosVeiklos" localSheetId="9">'Forma 7'!$P$66</definedName>
    <definedName name="VAS076_F_Masinosiriranga87KitosVeiklos">'Forma 7'!$P$66</definedName>
    <definedName name="VAS076_F_Masinosiriranga91IS" localSheetId="9">'Forma 7'!$D$106</definedName>
    <definedName name="VAS076_F_Masinosiriranga91IS">'Forma 7'!$D$106</definedName>
    <definedName name="VAS076_F_Masinosiriranga92ApskaitosVeikla" localSheetId="9">'Forma 7'!$E$106</definedName>
    <definedName name="VAS076_F_Masinosiriranga92ApskaitosVeikla">'Forma 7'!$E$106</definedName>
    <definedName name="VAS076_F_Masinosiriranga931GeriamojoVandens" localSheetId="9">'Forma 7'!$G$106</definedName>
    <definedName name="VAS076_F_Masinosiriranga931GeriamojoVandens">'Forma 7'!$G$106</definedName>
    <definedName name="VAS076_F_Masinosiriranga932GeriamojoVandens" localSheetId="9">'Forma 7'!$H$106</definedName>
    <definedName name="VAS076_F_Masinosiriranga932GeriamojoVandens">'Forma 7'!$H$106</definedName>
    <definedName name="VAS076_F_Masinosiriranga933GeriamojoVandens" localSheetId="9">'Forma 7'!$I$106</definedName>
    <definedName name="VAS076_F_Masinosiriranga933GeriamojoVandens">'Forma 7'!$I$106</definedName>
    <definedName name="VAS076_F_Masinosiriranga93IsViso" localSheetId="9">'Forma 7'!$F$106</definedName>
    <definedName name="VAS076_F_Masinosiriranga93IsViso">'Forma 7'!$F$106</definedName>
    <definedName name="VAS076_F_Masinosiriranga941NuotekuSurinkimas" localSheetId="9">'Forma 7'!$K$106</definedName>
    <definedName name="VAS076_F_Masinosiriranga941NuotekuSurinkimas">'Forma 7'!$K$106</definedName>
    <definedName name="VAS076_F_Masinosiriranga942NuotekuValymas" localSheetId="9">'Forma 7'!$L$106</definedName>
    <definedName name="VAS076_F_Masinosiriranga942NuotekuValymas">'Forma 7'!$L$106</definedName>
    <definedName name="VAS076_F_Masinosiriranga943NuotekuDumblo" localSheetId="9">'Forma 7'!$M$106</definedName>
    <definedName name="VAS076_F_Masinosiriranga943NuotekuDumblo">'Forma 7'!$M$106</definedName>
    <definedName name="VAS076_F_Masinosiriranga94IsViso" localSheetId="9">'Forma 7'!$J$106</definedName>
    <definedName name="VAS076_F_Masinosiriranga94IsViso">'Forma 7'!$J$106</definedName>
    <definedName name="VAS076_F_Masinosiriranga95PavirsiniuNuoteku" localSheetId="9">'Forma 7'!$N$106</definedName>
    <definedName name="VAS076_F_Masinosiriranga95PavirsiniuNuoteku">'Forma 7'!$N$106</definedName>
    <definedName name="VAS076_F_Masinosiriranga96KitosReguliuojamosios" localSheetId="9">'Forma 7'!$O$106</definedName>
    <definedName name="VAS076_F_Masinosiriranga96KitosReguliuojamosios">'Forma 7'!$O$106</definedName>
    <definedName name="VAS076_F_Masinosiriranga97KitosVeiklos" localSheetId="9">'Forma 7'!$P$106</definedName>
    <definedName name="VAS076_F_Masinosiriranga97KitosVeiklos">'Forma 7'!$P$106</definedName>
    <definedName name="VAS076_F_Nematerialusis61IS" localSheetId="9">'Forma 7'!$D$11</definedName>
    <definedName name="VAS076_F_Nematerialusis61IS">'Forma 7'!$D$11</definedName>
    <definedName name="VAS076_F_Nematerialusis62ApskaitosVeikla" localSheetId="9">'Forma 7'!$E$11</definedName>
    <definedName name="VAS076_F_Nematerialusis62ApskaitosVeikla">'Forma 7'!$E$11</definedName>
    <definedName name="VAS076_F_Nematerialusis631GeriamojoVandens" localSheetId="9">'Forma 7'!$G$11</definedName>
    <definedName name="VAS076_F_Nematerialusis631GeriamojoVandens">'Forma 7'!$G$11</definedName>
    <definedName name="VAS076_F_Nematerialusis632GeriamojoVandens" localSheetId="9">'Forma 7'!$H$11</definedName>
    <definedName name="VAS076_F_Nematerialusis632GeriamojoVandens">'Forma 7'!$H$11</definedName>
    <definedName name="VAS076_F_Nematerialusis633GeriamojoVandens" localSheetId="9">'Forma 7'!$I$11</definedName>
    <definedName name="VAS076_F_Nematerialusis633GeriamojoVandens">'Forma 7'!$I$11</definedName>
    <definedName name="VAS076_F_Nematerialusis63IsViso" localSheetId="9">'Forma 7'!$F$11</definedName>
    <definedName name="VAS076_F_Nematerialusis63IsViso">'Forma 7'!$F$11</definedName>
    <definedName name="VAS076_F_Nematerialusis641NuotekuSurinkimas" localSheetId="9">'Forma 7'!$K$11</definedName>
    <definedName name="VAS076_F_Nematerialusis641NuotekuSurinkimas">'Forma 7'!$K$11</definedName>
    <definedName name="VAS076_F_Nematerialusis642NuotekuValymas" localSheetId="9">'Forma 7'!$L$11</definedName>
    <definedName name="VAS076_F_Nematerialusis642NuotekuValymas">'Forma 7'!$L$11</definedName>
    <definedName name="VAS076_F_Nematerialusis643NuotekuDumblo" localSheetId="9">'Forma 7'!$M$11</definedName>
    <definedName name="VAS076_F_Nematerialusis643NuotekuDumblo">'Forma 7'!$M$11</definedName>
    <definedName name="VAS076_F_Nematerialusis64IsViso" localSheetId="9">'Forma 7'!$J$11</definedName>
    <definedName name="VAS076_F_Nematerialusis64IsViso">'Forma 7'!$J$11</definedName>
    <definedName name="VAS076_F_Nematerialusis65PavirsiniuNuoteku" localSheetId="9">'Forma 7'!$N$11</definedName>
    <definedName name="VAS076_F_Nematerialusis65PavirsiniuNuoteku">'Forma 7'!$N$11</definedName>
    <definedName name="VAS076_F_Nematerialusis66KitosReguliuojamosios" localSheetId="9">'Forma 7'!$O$11</definedName>
    <definedName name="VAS076_F_Nematerialusis66KitosReguliuojamosios">'Forma 7'!$O$11</definedName>
    <definedName name="VAS076_F_Nematerialusis67KitosVeiklos" localSheetId="9">'Forma 7'!$P$11</definedName>
    <definedName name="VAS076_F_Nematerialusis67KitosVeiklos">'Forma 7'!$P$11</definedName>
    <definedName name="VAS076_F_Nematerialusis71IS" localSheetId="9">'Forma 7'!$D$34</definedName>
    <definedName name="VAS076_F_Nematerialusis71IS">'Forma 7'!$D$34</definedName>
    <definedName name="VAS076_F_Nematerialusis72ApskaitosVeikla" localSheetId="9">'Forma 7'!$E$34</definedName>
    <definedName name="VAS076_F_Nematerialusis72ApskaitosVeikla">'Forma 7'!$E$34</definedName>
    <definedName name="VAS076_F_Nematerialusis731GeriamojoVandens" localSheetId="9">'Forma 7'!$G$34</definedName>
    <definedName name="VAS076_F_Nematerialusis731GeriamojoVandens">'Forma 7'!$G$34</definedName>
    <definedName name="VAS076_F_Nematerialusis732GeriamojoVandens" localSheetId="9">'Forma 7'!$H$34</definedName>
    <definedName name="VAS076_F_Nematerialusis732GeriamojoVandens">'Forma 7'!$H$34</definedName>
    <definedName name="VAS076_F_Nematerialusis733GeriamojoVandens" localSheetId="9">'Forma 7'!$I$34</definedName>
    <definedName name="VAS076_F_Nematerialusis733GeriamojoVandens">'Forma 7'!$I$34</definedName>
    <definedName name="VAS076_F_Nematerialusis73IsViso" localSheetId="9">'Forma 7'!$F$34</definedName>
    <definedName name="VAS076_F_Nematerialusis73IsViso">'Forma 7'!$F$34</definedName>
    <definedName name="VAS076_F_Nematerialusis741NuotekuSurinkimas" localSheetId="9">'Forma 7'!$K$34</definedName>
    <definedName name="VAS076_F_Nematerialusis741NuotekuSurinkimas">'Forma 7'!$K$34</definedName>
    <definedName name="VAS076_F_Nematerialusis742NuotekuValymas" localSheetId="9">'Forma 7'!$L$34</definedName>
    <definedName name="VAS076_F_Nematerialusis742NuotekuValymas">'Forma 7'!$L$34</definedName>
    <definedName name="VAS076_F_Nematerialusis743NuotekuDumblo" localSheetId="9">'Forma 7'!$M$34</definedName>
    <definedName name="VAS076_F_Nematerialusis743NuotekuDumblo">'Forma 7'!$M$34</definedName>
    <definedName name="VAS076_F_Nematerialusis74IsViso" localSheetId="9">'Forma 7'!$J$34</definedName>
    <definedName name="VAS076_F_Nematerialusis74IsViso">'Forma 7'!$J$34</definedName>
    <definedName name="VAS076_F_Nematerialusis75PavirsiniuNuoteku" localSheetId="9">'Forma 7'!$N$34</definedName>
    <definedName name="VAS076_F_Nematerialusis75PavirsiniuNuoteku">'Forma 7'!$N$34</definedName>
    <definedName name="VAS076_F_Nematerialusis76KitosReguliuojamosios" localSheetId="9">'Forma 7'!$O$34</definedName>
    <definedName name="VAS076_F_Nematerialusis76KitosReguliuojamosios">'Forma 7'!$O$34</definedName>
    <definedName name="VAS076_F_Nematerialusis77KitosVeiklos" localSheetId="9">'Forma 7'!$P$34</definedName>
    <definedName name="VAS076_F_Nematerialusis77KitosVeiklos">'Forma 7'!$P$34</definedName>
    <definedName name="VAS076_F_Nematerialusis81IS" localSheetId="9">'Forma 7'!$D$57</definedName>
    <definedName name="VAS076_F_Nematerialusis81IS">'Forma 7'!$D$57</definedName>
    <definedName name="VAS076_F_Nematerialusis82ApskaitosVeikla" localSheetId="9">'Forma 7'!$E$57</definedName>
    <definedName name="VAS076_F_Nematerialusis82ApskaitosVeikla">'Forma 7'!$E$57</definedName>
    <definedName name="VAS076_F_Nematerialusis831GeriamojoVandens" localSheetId="9">'Forma 7'!$G$57</definedName>
    <definedName name="VAS076_F_Nematerialusis831GeriamojoVandens">'Forma 7'!$G$57</definedName>
    <definedName name="VAS076_F_Nematerialusis832GeriamojoVandens" localSheetId="9">'Forma 7'!$H$57</definedName>
    <definedName name="VAS076_F_Nematerialusis832GeriamojoVandens">'Forma 7'!$H$57</definedName>
    <definedName name="VAS076_F_Nematerialusis833GeriamojoVandens" localSheetId="9">'Forma 7'!$I$57</definedName>
    <definedName name="VAS076_F_Nematerialusis833GeriamojoVandens">'Forma 7'!$I$57</definedName>
    <definedName name="VAS076_F_Nematerialusis83IsViso" localSheetId="9">'Forma 7'!$F$57</definedName>
    <definedName name="VAS076_F_Nematerialusis83IsViso">'Forma 7'!$F$57</definedName>
    <definedName name="VAS076_F_Nematerialusis841NuotekuSurinkimas" localSheetId="9">'Forma 7'!$K$57</definedName>
    <definedName name="VAS076_F_Nematerialusis841NuotekuSurinkimas">'Forma 7'!$K$57</definedName>
    <definedName name="VAS076_F_Nematerialusis842NuotekuValymas" localSheetId="9">'Forma 7'!$L$57</definedName>
    <definedName name="VAS076_F_Nematerialusis842NuotekuValymas">'Forma 7'!$L$57</definedName>
    <definedName name="VAS076_F_Nematerialusis843NuotekuDumblo" localSheetId="9">'Forma 7'!$M$57</definedName>
    <definedName name="VAS076_F_Nematerialusis843NuotekuDumblo">'Forma 7'!$M$57</definedName>
    <definedName name="VAS076_F_Nematerialusis84IsViso" localSheetId="9">'Forma 7'!$J$57</definedName>
    <definedName name="VAS076_F_Nematerialusis84IsViso">'Forma 7'!$J$57</definedName>
    <definedName name="VAS076_F_Nematerialusis85PavirsiniuNuoteku" localSheetId="9">'Forma 7'!$N$57</definedName>
    <definedName name="VAS076_F_Nematerialusis85PavirsiniuNuoteku">'Forma 7'!$N$57</definedName>
    <definedName name="VAS076_F_Nematerialusis86KitosReguliuojamosios" localSheetId="9">'Forma 7'!$O$57</definedName>
    <definedName name="VAS076_F_Nematerialusis86KitosReguliuojamosios">'Forma 7'!$O$57</definedName>
    <definedName name="VAS076_F_Nematerialusis87KitosVeiklos" localSheetId="9">'Forma 7'!$P$57</definedName>
    <definedName name="VAS076_F_Nematerialusis87KitosVeiklos">'Forma 7'!$P$57</definedName>
    <definedName name="VAS076_F_Nematerialusis91IS" localSheetId="9">'Forma 7'!$D$97</definedName>
    <definedName name="VAS076_F_Nematerialusis91IS">'Forma 7'!$D$97</definedName>
    <definedName name="VAS076_F_Nematerialusis92ApskaitosVeikla" localSheetId="9">'Forma 7'!$E$97</definedName>
    <definedName name="VAS076_F_Nematerialusis92ApskaitosVeikla">'Forma 7'!$E$97</definedName>
    <definedName name="VAS076_F_Nematerialusis931GeriamojoVandens" localSheetId="9">'Forma 7'!$G$97</definedName>
    <definedName name="VAS076_F_Nematerialusis931GeriamojoVandens">'Forma 7'!$G$97</definedName>
    <definedName name="VAS076_F_Nematerialusis932GeriamojoVandens" localSheetId="9">'Forma 7'!$H$97</definedName>
    <definedName name="VAS076_F_Nematerialusis932GeriamojoVandens">'Forma 7'!$H$97</definedName>
    <definedName name="VAS076_F_Nematerialusis933GeriamojoVandens" localSheetId="9">'Forma 7'!$I$97</definedName>
    <definedName name="VAS076_F_Nematerialusis933GeriamojoVandens">'Forma 7'!$I$97</definedName>
    <definedName name="VAS076_F_Nematerialusis93IsViso" localSheetId="9">'Forma 7'!$F$97</definedName>
    <definedName name="VAS076_F_Nematerialusis93IsViso">'Forma 7'!$F$97</definedName>
    <definedName name="VAS076_F_Nematerialusis941NuotekuSurinkimas" localSheetId="9">'Forma 7'!$K$97</definedName>
    <definedName name="VAS076_F_Nematerialusis941NuotekuSurinkimas">'Forma 7'!$K$97</definedName>
    <definedName name="VAS076_F_Nematerialusis942NuotekuValymas" localSheetId="9">'Forma 7'!$L$97</definedName>
    <definedName name="VAS076_F_Nematerialusis942NuotekuValymas">'Forma 7'!$L$97</definedName>
    <definedName name="VAS076_F_Nematerialusis943NuotekuDumblo" localSheetId="9">'Forma 7'!$M$97</definedName>
    <definedName name="VAS076_F_Nematerialusis943NuotekuDumblo">'Forma 7'!$M$97</definedName>
    <definedName name="VAS076_F_Nematerialusis94IsViso" localSheetId="9">'Forma 7'!$J$97</definedName>
    <definedName name="VAS076_F_Nematerialusis94IsViso">'Forma 7'!$J$97</definedName>
    <definedName name="VAS076_F_Nematerialusis95PavirsiniuNuoteku" localSheetId="9">'Forma 7'!$N$97</definedName>
    <definedName name="VAS076_F_Nematerialusis95PavirsiniuNuoteku">'Forma 7'!$N$97</definedName>
    <definedName name="VAS076_F_Nematerialusis96KitosReguliuojamosios" localSheetId="9">'Forma 7'!$O$97</definedName>
    <definedName name="VAS076_F_Nematerialusis96KitosReguliuojamosios">'Forma 7'!$O$97</definedName>
    <definedName name="VAS076_F_Nematerialusis97KitosVeiklos" localSheetId="9">'Forma 7'!$P$97</definedName>
    <definedName name="VAS076_F_Nematerialusis97KitosVeiklos">'Forma 7'!$P$97</definedName>
    <definedName name="VAS076_F_Netiesiogiaipa31IS" localSheetId="9">'Forma 7'!$D$56</definedName>
    <definedName name="VAS076_F_Netiesiogiaipa31IS">'Forma 7'!$D$56</definedName>
    <definedName name="VAS076_F_Netiesiogiaipa32ApskaitosVeikla" localSheetId="9">'Forma 7'!$E$56</definedName>
    <definedName name="VAS076_F_Netiesiogiaipa32ApskaitosVeikla">'Forma 7'!$E$56</definedName>
    <definedName name="VAS076_F_Netiesiogiaipa331GeriamojoVandens" localSheetId="9">'Forma 7'!$G$56</definedName>
    <definedName name="VAS076_F_Netiesiogiaipa331GeriamojoVandens">'Forma 7'!$G$56</definedName>
    <definedName name="VAS076_F_Netiesiogiaipa332GeriamojoVandens" localSheetId="9">'Forma 7'!$H$56</definedName>
    <definedName name="VAS076_F_Netiesiogiaipa332GeriamojoVandens">'Forma 7'!$H$56</definedName>
    <definedName name="VAS076_F_Netiesiogiaipa333GeriamojoVandens" localSheetId="9">'Forma 7'!$I$56</definedName>
    <definedName name="VAS076_F_Netiesiogiaipa333GeriamojoVandens">'Forma 7'!$I$56</definedName>
    <definedName name="VAS076_F_Netiesiogiaipa33IsViso" localSheetId="9">'Forma 7'!$F$56</definedName>
    <definedName name="VAS076_F_Netiesiogiaipa33IsViso">'Forma 7'!$F$56</definedName>
    <definedName name="VAS076_F_Netiesiogiaipa341NuotekuSurinkimas" localSheetId="9">'Forma 7'!$K$56</definedName>
    <definedName name="VAS076_F_Netiesiogiaipa341NuotekuSurinkimas">'Forma 7'!$K$56</definedName>
    <definedName name="VAS076_F_Netiesiogiaipa342NuotekuValymas" localSheetId="9">'Forma 7'!$L$56</definedName>
    <definedName name="VAS076_F_Netiesiogiaipa342NuotekuValymas">'Forma 7'!$L$56</definedName>
    <definedName name="VAS076_F_Netiesiogiaipa343NuotekuDumblo" localSheetId="9">'Forma 7'!$M$56</definedName>
    <definedName name="VAS076_F_Netiesiogiaipa343NuotekuDumblo">'Forma 7'!$M$56</definedName>
    <definedName name="VAS076_F_Netiesiogiaipa34IsViso" localSheetId="9">'Forma 7'!$J$56</definedName>
    <definedName name="VAS076_F_Netiesiogiaipa34IsViso">'Forma 7'!$J$56</definedName>
    <definedName name="VAS076_F_Netiesiogiaipa35PavirsiniuNuoteku" localSheetId="9">'Forma 7'!$N$56</definedName>
    <definedName name="VAS076_F_Netiesiogiaipa35PavirsiniuNuoteku">'Forma 7'!$N$56</definedName>
    <definedName name="VAS076_F_Netiesiogiaipa36KitosReguliuojamosios" localSheetId="9">'Forma 7'!$O$56</definedName>
    <definedName name="VAS076_F_Netiesiogiaipa36KitosReguliuojamosios">'Forma 7'!$O$56</definedName>
    <definedName name="VAS076_F_Netiesiogiaipa37KitosVeiklos" localSheetId="9">'Forma 7'!$P$56</definedName>
    <definedName name="VAS076_F_Netiesiogiaipa37KitosVeiklos">'Forma 7'!$P$56</definedName>
    <definedName name="VAS076_F_Nuotekuirdumbl51IS" localSheetId="9">'Forma 7'!$D$22</definedName>
    <definedName name="VAS076_F_Nuotekuirdumbl51IS">'Forma 7'!$D$22</definedName>
    <definedName name="VAS076_F_Nuotekuirdumbl52ApskaitosVeikla" localSheetId="9">'Forma 7'!$E$22</definedName>
    <definedName name="VAS076_F_Nuotekuirdumbl52ApskaitosVeikla">'Forma 7'!$E$22</definedName>
    <definedName name="VAS076_F_Nuotekuirdumbl531GeriamojoVandens" localSheetId="9">'Forma 7'!$G$22</definedName>
    <definedName name="VAS076_F_Nuotekuirdumbl531GeriamojoVandens">'Forma 7'!$G$22</definedName>
    <definedName name="VAS076_F_Nuotekuirdumbl532GeriamojoVandens" localSheetId="9">'Forma 7'!$H$22</definedName>
    <definedName name="VAS076_F_Nuotekuirdumbl532GeriamojoVandens">'Forma 7'!$H$22</definedName>
    <definedName name="VAS076_F_Nuotekuirdumbl533GeriamojoVandens" localSheetId="9">'Forma 7'!$I$22</definedName>
    <definedName name="VAS076_F_Nuotekuirdumbl533GeriamojoVandens">'Forma 7'!$I$22</definedName>
    <definedName name="VAS076_F_Nuotekuirdumbl53IsViso" localSheetId="9">'Forma 7'!$F$22</definedName>
    <definedName name="VAS076_F_Nuotekuirdumbl53IsViso">'Forma 7'!$F$22</definedName>
    <definedName name="VAS076_F_Nuotekuirdumbl541NuotekuSurinkimas" localSheetId="9">'Forma 7'!$K$22</definedName>
    <definedName name="VAS076_F_Nuotekuirdumbl541NuotekuSurinkimas">'Forma 7'!$K$22</definedName>
    <definedName name="VAS076_F_Nuotekuirdumbl542NuotekuValymas" localSheetId="9">'Forma 7'!$L$22</definedName>
    <definedName name="VAS076_F_Nuotekuirdumbl542NuotekuValymas">'Forma 7'!$L$22</definedName>
    <definedName name="VAS076_F_Nuotekuirdumbl543NuotekuDumblo" localSheetId="9">'Forma 7'!$M$22</definedName>
    <definedName name="VAS076_F_Nuotekuirdumbl543NuotekuDumblo">'Forma 7'!$M$22</definedName>
    <definedName name="VAS076_F_Nuotekuirdumbl54IsViso" localSheetId="9">'Forma 7'!$J$22</definedName>
    <definedName name="VAS076_F_Nuotekuirdumbl54IsViso">'Forma 7'!$J$22</definedName>
    <definedName name="VAS076_F_Nuotekuirdumbl55PavirsiniuNuoteku" localSheetId="9">'Forma 7'!$N$22</definedName>
    <definedName name="VAS076_F_Nuotekuirdumbl55PavirsiniuNuoteku">'Forma 7'!$N$22</definedName>
    <definedName name="VAS076_F_Nuotekuirdumbl56KitosReguliuojamosios" localSheetId="9">'Forma 7'!$O$22</definedName>
    <definedName name="VAS076_F_Nuotekuirdumbl56KitosReguliuojamosios">'Forma 7'!$O$22</definedName>
    <definedName name="VAS076_F_Nuotekuirdumbl57KitosVeiklos" localSheetId="9">'Forma 7'!$P$22</definedName>
    <definedName name="VAS076_F_Nuotekuirdumbl57KitosVeiklos">'Forma 7'!$P$22</definedName>
    <definedName name="VAS076_F_Nuotekuirdumbl61IS" localSheetId="9">'Forma 7'!$D$45</definedName>
    <definedName name="VAS076_F_Nuotekuirdumbl61IS">'Forma 7'!$D$45</definedName>
    <definedName name="VAS076_F_Nuotekuirdumbl62ApskaitosVeikla" localSheetId="9">'Forma 7'!$E$45</definedName>
    <definedName name="VAS076_F_Nuotekuirdumbl62ApskaitosVeikla">'Forma 7'!$E$45</definedName>
    <definedName name="VAS076_F_Nuotekuirdumbl631GeriamojoVandens" localSheetId="9">'Forma 7'!$G$45</definedName>
    <definedName name="VAS076_F_Nuotekuirdumbl631GeriamojoVandens">'Forma 7'!$G$45</definedName>
    <definedName name="VAS076_F_Nuotekuirdumbl632GeriamojoVandens" localSheetId="9">'Forma 7'!$H$45</definedName>
    <definedName name="VAS076_F_Nuotekuirdumbl632GeriamojoVandens">'Forma 7'!$H$45</definedName>
    <definedName name="VAS076_F_Nuotekuirdumbl633GeriamojoVandens" localSheetId="9">'Forma 7'!$I$45</definedName>
    <definedName name="VAS076_F_Nuotekuirdumbl633GeriamojoVandens">'Forma 7'!$I$45</definedName>
    <definedName name="VAS076_F_Nuotekuirdumbl63IsViso" localSheetId="9">'Forma 7'!$F$45</definedName>
    <definedName name="VAS076_F_Nuotekuirdumbl63IsViso">'Forma 7'!$F$45</definedName>
    <definedName name="VAS076_F_Nuotekuirdumbl641NuotekuSurinkimas" localSheetId="9">'Forma 7'!$K$45</definedName>
    <definedName name="VAS076_F_Nuotekuirdumbl641NuotekuSurinkimas">'Forma 7'!$K$45</definedName>
    <definedName name="VAS076_F_Nuotekuirdumbl642NuotekuValymas" localSheetId="9">'Forma 7'!$L$45</definedName>
    <definedName name="VAS076_F_Nuotekuirdumbl642NuotekuValymas">'Forma 7'!$L$45</definedName>
    <definedName name="VAS076_F_Nuotekuirdumbl643NuotekuDumblo" localSheetId="9">'Forma 7'!$M$45</definedName>
    <definedName name="VAS076_F_Nuotekuirdumbl643NuotekuDumblo">'Forma 7'!$M$45</definedName>
    <definedName name="VAS076_F_Nuotekuirdumbl64IsViso" localSheetId="9">'Forma 7'!$J$45</definedName>
    <definedName name="VAS076_F_Nuotekuirdumbl64IsViso">'Forma 7'!$J$45</definedName>
    <definedName name="VAS076_F_Nuotekuirdumbl65PavirsiniuNuoteku" localSheetId="9">'Forma 7'!$N$45</definedName>
    <definedName name="VAS076_F_Nuotekuirdumbl65PavirsiniuNuoteku">'Forma 7'!$N$45</definedName>
    <definedName name="VAS076_F_Nuotekuirdumbl66KitosReguliuojamosios" localSheetId="9">'Forma 7'!$O$45</definedName>
    <definedName name="VAS076_F_Nuotekuirdumbl66KitosReguliuojamosios">'Forma 7'!$O$45</definedName>
    <definedName name="VAS076_F_Nuotekuirdumbl67KitosVeiklos" localSheetId="9">'Forma 7'!$P$45</definedName>
    <definedName name="VAS076_F_Nuotekuirdumbl67KitosVeiklos">'Forma 7'!$P$45</definedName>
    <definedName name="VAS076_F_Nuotekuirdumbl71IS" localSheetId="9">'Forma 7'!$D$68</definedName>
    <definedName name="VAS076_F_Nuotekuirdumbl71IS">'Forma 7'!$D$68</definedName>
    <definedName name="VAS076_F_Nuotekuirdumbl72ApskaitosVeikla" localSheetId="9">'Forma 7'!$E$68</definedName>
    <definedName name="VAS076_F_Nuotekuirdumbl72ApskaitosVeikla">'Forma 7'!$E$68</definedName>
    <definedName name="VAS076_F_Nuotekuirdumbl731GeriamojoVandens" localSheetId="9">'Forma 7'!$G$68</definedName>
    <definedName name="VAS076_F_Nuotekuirdumbl731GeriamojoVandens">'Forma 7'!$G$68</definedName>
    <definedName name="VAS076_F_Nuotekuirdumbl732GeriamojoVandens" localSheetId="9">'Forma 7'!$H$68</definedName>
    <definedName name="VAS076_F_Nuotekuirdumbl732GeriamojoVandens">'Forma 7'!$H$68</definedName>
    <definedName name="VAS076_F_Nuotekuirdumbl733GeriamojoVandens" localSheetId="9">'Forma 7'!$I$68</definedName>
    <definedName name="VAS076_F_Nuotekuirdumbl733GeriamojoVandens">'Forma 7'!$I$68</definedName>
    <definedName name="VAS076_F_Nuotekuirdumbl73IsViso" localSheetId="9">'Forma 7'!$F$68</definedName>
    <definedName name="VAS076_F_Nuotekuirdumbl73IsViso">'Forma 7'!$F$68</definedName>
    <definedName name="VAS076_F_Nuotekuirdumbl741NuotekuSurinkimas" localSheetId="9">'Forma 7'!$K$68</definedName>
    <definedName name="VAS076_F_Nuotekuirdumbl741NuotekuSurinkimas">'Forma 7'!$K$68</definedName>
    <definedName name="VAS076_F_Nuotekuirdumbl742NuotekuValymas" localSheetId="9">'Forma 7'!$L$68</definedName>
    <definedName name="VAS076_F_Nuotekuirdumbl742NuotekuValymas">'Forma 7'!$L$68</definedName>
    <definedName name="VAS076_F_Nuotekuirdumbl743NuotekuDumblo" localSheetId="9">'Forma 7'!$M$68</definedName>
    <definedName name="VAS076_F_Nuotekuirdumbl743NuotekuDumblo">'Forma 7'!$M$68</definedName>
    <definedName name="VAS076_F_Nuotekuirdumbl74IsViso" localSheetId="9">'Forma 7'!$J$68</definedName>
    <definedName name="VAS076_F_Nuotekuirdumbl74IsViso">'Forma 7'!$J$68</definedName>
    <definedName name="VAS076_F_Nuotekuirdumbl75PavirsiniuNuoteku" localSheetId="9">'Forma 7'!$N$68</definedName>
    <definedName name="VAS076_F_Nuotekuirdumbl75PavirsiniuNuoteku">'Forma 7'!$N$68</definedName>
    <definedName name="VAS076_F_Nuotekuirdumbl76KitosReguliuojamosios" localSheetId="9">'Forma 7'!$O$68</definedName>
    <definedName name="VAS076_F_Nuotekuirdumbl76KitosReguliuojamosios">'Forma 7'!$O$68</definedName>
    <definedName name="VAS076_F_Nuotekuirdumbl77KitosVeiklos" localSheetId="9">'Forma 7'!$P$68</definedName>
    <definedName name="VAS076_F_Nuotekuirdumbl77KitosVeiklos">'Forma 7'!$P$68</definedName>
    <definedName name="VAS076_F_Paskirstomasil21IS" localSheetId="9">'Forma 7'!$D$10</definedName>
    <definedName name="VAS076_F_Paskirstomasil21IS">'Forma 7'!$D$10</definedName>
    <definedName name="VAS076_F_Paskirstomasil22ApskaitosVeikla" localSheetId="9">'Forma 7'!$E$10</definedName>
    <definedName name="VAS076_F_Paskirstomasil22ApskaitosVeikla">'Forma 7'!$E$10</definedName>
    <definedName name="VAS076_F_Paskirstomasil231GeriamojoVandens" localSheetId="9">'Forma 7'!$G$10</definedName>
    <definedName name="VAS076_F_Paskirstomasil231GeriamojoVandens">'Forma 7'!$G$10</definedName>
    <definedName name="VAS076_F_Paskirstomasil232GeriamojoVandens" localSheetId="9">'Forma 7'!$H$10</definedName>
    <definedName name="VAS076_F_Paskirstomasil232GeriamojoVandens">'Forma 7'!$H$10</definedName>
    <definedName name="VAS076_F_Paskirstomasil233GeriamojoVandens" localSheetId="9">'Forma 7'!$I$10</definedName>
    <definedName name="VAS076_F_Paskirstomasil233GeriamojoVandens">'Forma 7'!$I$10</definedName>
    <definedName name="VAS076_F_Paskirstomasil23IsViso" localSheetId="9">'Forma 7'!$F$10</definedName>
    <definedName name="VAS076_F_Paskirstomasil23IsViso">'Forma 7'!$F$10</definedName>
    <definedName name="VAS076_F_Paskirstomasil241NuotekuSurinkimas" localSheetId="9">'Forma 7'!$K$10</definedName>
    <definedName name="VAS076_F_Paskirstomasil241NuotekuSurinkimas">'Forma 7'!$K$10</definedName>
    <definedName name="VAS076_F_Paskirstomasil242NuotekuValymas" localSheetId="9">'Forma 7'!$L$10</definedName>
    <definedName name="VAS076_F_Paskirstomasil242NuotekuValymas">'Forma 7'!$L$10</definedName>
    <definedName name="VAS076_F_Paskirstomasil243NuotekuDumblo" localSheetId="9">'Forma 7'!$M$10</definedName>
    <definedName name="VAS076_F_Paskirstomasil243NuotekuDumblo">'Forma 7'!$M$10</definedName>
    <definedName name="VAS076_F_Paskirstomasil24IsViso" localSheetId="9">'Forma 7'!$J$10</definedName>
    <definedName name="VAS076_F_Paskirstomasil24IsViso">'Forma 7'!$J$10</definedName>
    <definedName name="VAS076_F_Paskirstomasil25PavirsiniuNuoteku" localSheetId="9">'Forma 7'!$N$10</definedName>
    <definedName name="VAS076_F_Paskirstomasil25PavirsiniuNuoteku">'Forma 7'!$N$10</definedName>
    <definedName name="VAS076_F_Paskirstomasil26KitosReguliuojamosios" localSheetId="9">'Forma 7'!$O$10</definedName>
    <definedName name="VAS076_F_Paskirstomasil26KitosReguliuojamosios">'Forma 7'!$O$10</definedName>
    <definedName name="VAS076_F_Paskirstomasil27KitosVeiklos" localSheetId="9">'Forma 7'!$P$10</definedName>
    <definedName name="VAS076_F_Paskirstomasil27KitosVeiklos">'Forma 7'!$P$10</definedName>
    <definedName name="VAS076_F_Pastataiadmini61IS" localSheetId="9">'Forma 7'!$D$16</definedName>
    <definedName name="VAS076_F_Pastataiadmini61IS">'Forma 7'!$D$16</definedName>
    <definedName name="VAS076_F_Pastataiadmini62ApskaitosVeikla" localSheetId="9">'Forma 7'!$E$16</definedName>
    <definedName name="VAS076_F_Pastataiadmini62ApskaitosVeikla">'Forma 7'!$E$16</definedName>
    <definedName name="VAS076_F_Pastataiadmini631GeriamojoVandens" localSheetId="9">'Forma 7'!$G$16</definedName>
    <definedName name="VAS076_F_Pastataiadmini631GeriamojoVandens">'Forma 7'!$G$16</definedName>
    <definedName name="VAS076_F_Pastataiadmini632GeriamojoVandens" localSheetId="9">'Forma 7'!$H$16</definedName>
    <definedName name="VAS076_F_Pastataiadmini632GeriamojoVandens">'Forma 7'!$H$16</definedName>
    <definedName name="VAS076_F_Pastataiadmini633GeriamojoVandens" localSheetId="9">'Forma 7'!$I$16</definedName>
    <definedName name="VAS076_F_Pastataiadmini633GeriamojoVandens">'Forma 7'!$I$16</definedName>
    <definedName name="VAS076_F_Pastataiadmini63IsViso" localSheetId="9">'Forma 7'!$F$16</definedName>
    <definedName name="VAS076_F_Pastataiadmini63IsViso">'Forma 7'!$F$16</definedName>
    <definedName name="VAS076_F_Pastataiadmini641NuotekuSurinkimas" localSheetId="9">'Forma 7'!$K$16</definedName>
    <definedName name="VAS076_F_Pastataiadmini641NuotekuSurinkimas">'Forma 7'!$K$16</definedName>
    <definedName name="VAS076_F_Pastataiadmini642NuotekuValymas" localSheetId="9">'Forma 7'!$L$16</definedName>
    <definedName name="VAS076_F_Pastataiadmini642NuotekuValymas">'Forma 7'!$L$16</definedName>
    <definedName name="VAS076_F_Pastataiadmini643NuotekuDumblo" localSheetId="9">'Forma 7'!$M$16</definedName>
    <definedName name="VAS076_F_Pastataiadmini643NuotekuDumblo">'Forma 7'!$M$16</definedName>
    <definedName name="VAS076_F_Pastataiadmini64IsViso" localSheetId="9">'Forma 7'!$J$16</definedName>
    <definedName name="VAS076_F_Pastataiadmini64IsViso">'Forma 7'!$J$16</definedName>
    <definedName name="VAS076_F_Pastataiadmini65PavirsiniuNuoteku" localSheetId="9">'Forma 7'!$N$16</definedName>
    <definedName name="VAS076_F_Pastataiadmini65PavirsiniuNuoteku">'Forma 7'!$N$16</definedName>
    <definedName name="VAS076_F_Pastataiadmini66KitosReguliuojamosios" localSheetId="9">'Forma 7'!$O$16</definedName>
    <definedName name="VAS076_F_Pastataiadmini66KitosReguliuojamosios">'Forma 7'!$O$16</definedName>
    <definedName name="VAS076_F_Pastataiadmini67KitosVeiklos" localSheetId="9">'Forma 7'!$P$16</definedName>
    <definedName name="VAS076_F_Pastataiadmini67KitosVeiklos">'Forma 7'!$P$16</definedName>
    <definedName name="VAS076_F_Pastataiadmini71IS" localSheetId="9">'Forma 7'!$D$39</definedName>
    <definedName name="VAS076_F_Pastataiadmini71IS">'Forma 7'!$D$39</definedName>
    <definedName name="VAS076_F_Pastataiadmini72ApskaitosVeikla" localSheetId="9">'Forma 7'!$E$39</definedName>
    <definedName name="VAS076_F_Pastataiadmini72ApskaitosVeikla">'Forma 7'!$E$39</definedName>
    <definedName name="VAS076_F_Pastataiadmini731GeriamojoVandens" localSheetId="9">'Forma 7'!$G$39</definedName>
    <definedName name="VAS076_F_Pastataiadmini731GeriamojoVandens">'Forma 7'!$G$39</definedName>
    <definedName name="VAS076_F_Pastataiadmini732GeriamojoVandens" localSheetId="9">'Forma 7'!$H$39</definedName>
    <definedName name="VAS076_F_Pastataiadmini732GeriamojoVandens">'Forma 7'!$H$39</definedName>
    <definedName name="VAS076_F_Pastataiadmini733GeriamojoVandens" localSheetId="9">'Forma 7'!$I$39</definedName>
    <definedName name="VAS076_F_Pastataiadmini733GeriamojoVandens">'Forma 7'!$I$39</definedName>
    <definedName name="VAS076_F_Pastataiadmini73IsViso" localSheetId="9">'Forma 7'!$F$39</definedName>
    <definedName name="VAS076_F_Pastataiadmini73IsViso">'Forma 7'!$F$39</definedName>
    <definedName name="VAS076_F_Pastataiadmini741NuotekuSurinkimas" localSheetId="9">'Forma 7'!$K$39</definedName>
    <definedName name="VAS076_F_Pastataiadmini741NuotekuSurinkimas">'Forma 7'!$K$39</definedName>
    <definedName name="VAS076_F_Pastataiadmini742NuotekuValymas" localSheetId="9">'Forma 7'!$L$39</definedName>
    <definedName name="VAS076_F_Pastataiadmini742NuotekuValymas">'Forma 7'!$L$39</definedName>
    <definedName name="VAS076_F_Pastataiadmini743NuotekuDumblo" localSheetId="9">'Forma 7'!$M$39</definedName>
    <definedName name="VAS076_F_Pastataiadmini743NuotekuDumblo">'Forma 7'!$M$39</definedName>
    <definedName name="VAS076_F_Pastataiadmini74IsViso" localSheetId="9">'Forma 7'!$J$39</definedName>
    <definedName name="VAS076_F_Pastataiadmini74IsViso">'Forma 7'!$J$39</definedName>
    <definedName name="VAS076_F_Pastataiadmini75PavirsiniuNuoteku" localSheetId="9">'Forma 7'!$N$39</definedName>
    <definedName name="VAS076_F_Pastataiadmini75PavirsiniuNuoteku">'Forma 7'!$N$39</definedName>
    <definedName name="VAS076_F_Pastataiadmini76KitosReguliuojamosios" localSheetId="9">'Forma 7'!$O$39</definedName>
    <definedName name="VAS076_F_Pastataiadmini76KitosReguliuojamosios">'Forma 7'!$O$39</definedName>
    <definedName name="VAS076_F_Pastataiadmini77KitosVeiklos" localSheetId="9">'Forma 7'!$P$39</definedName>
    <definedName name="VAS076_F_Pastataiadmini77KitosVeiklos">'Forma 7'!$P$39</definedName>
    <definedName name="VAS076_F_Pastataiadmini81IS" localSheetId="9">'Forma 7'!$D$62</definedName>
    <definedName name="VAS076_F_Pastataiadmini81IS">'Forma 7'!$D$62</definedName>
    <definedName name="VAS076_F_Pastataiadmini82ApskaitosVeikla" localSheetId="9">'Forma 7'!$E$62</definedName>
    <definedName name="VAS076_F_Pastataiadmini82ApskaitosVeikla">'Forma 7'!$E$62</definedName>
    <definedName name="VAS076_F_Pastataiadmini831GeriamojoVandens" localSheetId="9">'Forma 7'!$G$62</definedName>
    <definedName name="VAS076_F_Pastataiadmini831GeriamojoVandens">'Forma 7'!$G$62</definedName>
    <definedName name="VAS076_F_Pastataiadmini832GeriamojoVandens" localSheetId="9">'Forma 7'!$H$62</definedName>
    <definedName name="VAS076_F_Pastataiadmini832GeriamojoVandens">'Forma 7'!$H$62</definedName>
    <definedName name="VAS076_F_Pastataiadmini833GeriamojoVandens" localSheetId="9">'Forma 7'!$I$62</definedName>
    <definedName name="VAS076_F_Pastataiadmini833GeriamojoVandens">'Forma 7'!$I$62</definedName>
    <definedName name="VAS076_F_Pastataiadmini83IsViso" localSheetId="9">'Forma 7'!$F$62</definedName>
    <definedName name="VAS076_F_Pastataiadmini83IsViso">'Forma 7'!$F$62</definedName>
    <definedName name="VAS076_F_Pastataiadmini841NuotekuSurinkimas" localSheetId="9">'Forma 7'!$K$62</definedName>
    <definedName name="VAS076_F_Pastataiadmini841NuotekuSurinkimas">'Forma 7'!$K$62</definedName>
    <definedName name="VAS076_F_Pastataiadmini842NuotekuValymas" localSheetId="9">'Forma 7'!$L$62</definedName>
    <definedName name="VAS076_F_Pastataiadmini842NuotekuValymas">'Forma 7'!$L$62</definedName>
    <definedName name="VAS076_F_Pastataiadmini843NuotekuDumblo" localSheetId="9">'Forma 7'!$M$62</definedName>
    <definedName name="VAS076_F_Pastataiadmini843NuotekuDumblo">'Forma 7'!$M$62</definedName>
    <definedName name="VAS076_F_Pastataiadmini84IsViso" localSheetId="9">'Forma 7'!$J$62</definedName>
    <definedName name="VAS076_F_Pastataiadmini84IsViso">'Forma 7'!$J$62</definedName>
    <definedName name="VAS076_F_Pastataiadmini85PavirsiniuNuoteku" localSheetId="9">'Forma 7'!$N$62</definedName>
    <definedName name="VAS076_F_Pastataiadmini85PavirsiniuNuoteku">'Forma 7'!$N$62</definedName>
    <definedName name="VAS076_F_Pastataiadmini86KitosReguliuojamosios" localSheetId="9">'Forma 7'!$O$62</definedName>
    <definedName name="VAS076_F_Pastataiadmini86KitosReguliuojamosios">'Forma 7'!$O$62</definedName>
    <definedName name="VAS076_F_Pastataiadmini87KitosVeiklos" localSheetId="9">'Forma 7'!$P$62</definedName>
    <definedName name="VAS076_F_Pastataiadmini87KitosVeiklos">'Forma 7'!$P$62</definedName>
    <definedName name="VAS076_F_Pastataiadmini91IS" localSheetId="9">'Forma 7'!$D$102</definedName>
    <definedName name="VAS076_F_Pastataiadmini91IS">'Forma 7'!$D$102</definedName>
    <definedName name="VAS076_F_Pastataiadmini92ApskaitosVeikla" localSheetId="9">'Forma 7'!$E$102</definedName>
    <definedName name="VAS076_F_Pastataiadmini92ApskaitosVeikla">'Forma 7'!$E$102</definedName>
    <definedName name="VAS076_F_Pastataiadmini931GeriamojoVandens" localSheetId="9">'Forma 7'!$G$102</definedName>
    <definedName name="VAS076_F_Pastataiadmini931GeriamojoVandens">'Forma 7'!$G$102</definedName>
    <definedName name="VAS076_F_Pastataiadmini932GeriamojoVandens" localSheetId="9">'Forma 7'!$H$102</definedName>
    <definedName name="VAS076_F_Pastataiadmini932GeriamojoVandens">'Forma 7'!$H$102</definedName>
    <definedName name="VAS076_F_Pastataiadmini933GeriamojoVandens" localSheetId="9">'Forma 7'!$I$102</definedName>
    <definedName name="VAS076_F_Pastataiadmini933GeriamojoVandens">'Forma 7'!$I$102</definedName>
    <definedName name="VAS076_F_Pastataiadmini93IsViso" localSheetId="9">'Forma 7'!$F$102</definedName>
    <definedName name="VAS076_F_Pastataiadmini93IsViso">'Forma 7'!$F$102</definedName>
    <definedName name="VAS076_F_Pastataiadmini941NuotekuSurinkimas" localSheetId="9">'Forma 7'!$K$102</definedName>
    <definedName name="VAS076_F_Pastataiadmini941NuotekuSurinkimas">'Forma 7'!$K$102</definedName>
    <definedName name="VAS076_F_Pastataiadmini942NuotekuValymas" localSheetId="9">'Forma 7'!$L$102</definedName>
    <definedName name="VAS076_F_Pastataiadmini942NuotekuValymas">'Forma 7'!$L$102</definedName>
    <definedName name="VAS076_F_Pastataiadmini943NuotekuDumblo" localSheetId="9">'Forma 7'!$M$102</definedName>
    <definedName name="VAS076_F_Pastataiadmini943NuotekuDumblo">'Forma 7'!$M$102</definedName>
    <definedName name="VAS076_F_Pastataiadmini94IsViso" localSheetId="9">'Forma 7'!$J$102</definedName>
    <definedName name="VAS076_F_Pastataiadmini94IsViso">'Forma 7'!$J$102</definedName>
    <definedName name="VAS076_F_Pastataiadmini95PavirsiniuNuoteku" localSheetId="9">'Forma 7'!$N$102</definedName>
    <definedName name="VAS076_F_Pastataiadmini95PavirsiniuNuoteku">'Forma 7'!$N$102</definedName>
    <definedName name="VAS076_F_Pastataiadmini96KitosReguliuojamosios" localSheetId="9">'Forma 7'!$O$102</definedName>
    <definedName name="VAS076_F_Pastataiadmini96KitosReguliuojamosios">'Forma 7'!$O$102</definedName>
    <definedName name="VAS076_F_Pastataiadmini97KitosVeiklos" localSheetId="9">'Forma 7'!$P$102</definedName>
    <definedName name="VAS076_F_Pastataiadmini97KitosVeiklos">'Forma 7'!$P$102</definedName>
    <definedName name="VAS076_F_Pastataiirstat61IS" localSheetId="9">'Forma 7'!$D$15</definedName>
    <definedName name="VAS076_F_Pastataiirstat61IS">'Forma 7'!$D$15</definedName>
    <definedName name="VAS076_F_Pastataiirstat62ApskaitosVeikla" localSheetId="9">'Forma 7'!$E$15</definedName>
    <definedName name="VAS076_F_Pastataiirstat62ApskaitosVeikla">'Forma 7'!$E$15</definedName>
    <definedName name="VAS076_F_Pastataiirstat631GeriamojoVandens" localSheetId="9">'Forma 7'!$G$15</definedName>
    <definedName name="VAS076_F_Pastataiirstat631GeriamojoVandens">'Forma 7'!$G$15</definedName>
    <definedName name="VAS076_F_Pastataiirstat632GeriamojoVandens" localSheetId="9">'Forma 7'!$H$15</definedName>
    <definedName name="VAS076_F_Pastataiirstat632GeriamojoVandens">'Forma 7'!$H$15</definedName>
    <definedName name="VAS076_F_Pastataiirstat633GeriamojoVandens" localSheetId="9">'Forma 7'!$I$15</definedName>
    <definedName name="VAS076_F_Pastataiirstat633GeriamojoVandens">'Forma 7'!$I$15</definedName>
    <definedName name="VAS076_F_Pastataiirstat63IsViso" localSheetId="9">'Forma 7'!$F$15</definedName>
    <definedName name="VAS076_F_Pastataiirstat63IsViso">'Forma 7'!$F$15</definedName>
    <definedName name="VAS076_F_Pastataiirstat641NuotekuSurinkimas" localSheetId="9">'Forma 7'!$K$15</definedName>
    <definedName name="VAS076_F_Pastataiirstat641NuotekuSurinkimas">'Forma 7'!$K$15</definedName>
    <definedName name="VAS076_F_Pastataiirstat642NuotekuValymas" localSheetId="9">'Forma 7'!$L$15</definedName>
    <definedName name="VAS076_F_Pastataiirstat642NuotekuValymas">'Forma 7'!$L$15</definedName>
    <definedName name="VAS076_F_Pastataiirstat643NuotekuDumblo" localSheetId="9">'Forma 7'!$M$15</definedName>
    <definedName name="VAS076_F_Pastataiirstat643NuotekuDumblo">'Forma 7'!$M$15</definedName>
    <definedName name="VAS076_F_Pastataiirstat64IsViso" localSheetId="9">'Forma 7'!$J$15</definedName>
    <definedName name="VAS076_F_Pastataiirstat64IsViso">'Forma 7'!$J$15</definedName>
    <definedName name="VAS076_F_Pastataiirstat65PavirsiniuNuoteku" localSheetId="9">'Forma 7'!$N$15</definedName>
    <definedName name="VAS076_F_Pastataiirstat65PavirsiniuNuoteku">'Forma 7'!$N$15</definedName>
    <definedName name="VAS076_F_Pastataiirstat66KitosReguliuojamosios" localSheetId="9">'Forma 7'!$O$15</definedName>
    <definedName name="VAS076_F_Pastataiirstat66KitosReguliuojamosios">'Forma 7'!$O$15</definedName>
    <definedName name="VAS076_F_Pastataiirstat67KitosVeiklos" localSheetId="9">'Forma 7'!$P$15</definedName>
    <definedName name="VAS076_F_Pastataiirstat67KitosVeiklos">'Forma 7'!$P$15</definedName>
    <definedName name="VAS076_F_Pastataiirstat71IS" localSheetId="9">'Forma 7'!$D$38</definedName>
    <definedName name="VAS076_F_Pastataiirstat71IS">'Forma 7'!$D$38</definedName>
    <definedName name="VAS076_F_Pastataiirstat72ApskaitosVeikla" localSheetId="9">'Forma 7'!$E$38</definedName>
    <definedName name="VAS076_F_Pastataiirstat72ApskaitosVeikla">'Forma 7'!$E$38</definedName>
    <definedName name="VAS076_F_Pastataiirstat731GeriamojoVandens" localSheetId="9">'Forma 7'!$G$38</definedName>
    <definedName name="VAS076_F_Pastataiirstat731GeriamojoVandens">'Forma 7'!$G$38</definedName>
    <definedName name="VAS076_F_Pastataiirstat732GeriamojoVandens" localSheetId="9">'Forma 7'!$H$38</definedName>
    <definedName name="VAS076_F_Pastataiirstat732GeriamojoVandens">'Forma 7'!$H$38</definedName>
    <definedName name="VAS076_F_Pastataiirstat733GeriamojoVandens" localSheetId="9">'Forma 7'!$I$38</definedName>
    <definedName name="VAS076_F_Pastataiirstat733GeriamojoVandens">'Forma 7'!$I$38</definedName>
    <definedName name="VAS076_F_Pastataiirstat73IsViso" localSheetId="9">'Forma 7'!$F$38</definedName>
    <definedName name="VAS076_F_Pastataiirstat73IsViso">'Forma 7'!$F$38</definedName>
    <definedName name="VAS076_F_Pastataiirstat741NuotekuSurinkimas" localSheetId="9">'Forma 7'!$K$38</definedName>
    <definedName name="VAS076_F_Pastataiirstat741NuotekuSurinkimas">'Forma 7'!$K$38</definedName>
    <definedName name="VAS076_F_Pastataiirstat742NuotekuValymas" localSheetId="9">'Forma 7'!$L$38</definedName>
    <definedName name="VAS076_F_Pastataiirstat742NuotekuValymas">'Forma 7'!$L$38</definedName>
    <definedName name="VAS076_F_Pastataiirstat743NuotekuDumblo" localSheetId="9">'Forma 7'!$M$38</definedName>
    <definedName name="VAS076_F_Pastataiirstat743NuotekuDumblo">'Forma 7'!$M$38</definedName>
    <definedName name="VAS076_F_Pastataiirstat74IsViso" localSheetId="9">'Forma 7'!$J$38</definedName>
    <definedName name="VAS076_F_Pastataiirstat74IsViso">'Forma 7'!$J$38</definedName>
    <definedName name="VAS076_F_Pastataiirstat75PavirsiniuNuoteku" localSheetId="9">'Forma 7'!$N$38</definedName>
    <definedName name="VAS076_F_Pastataiirstat75PavirsiniuNuoteku">'Forma 7'!$N$38</definedName>
    <definedName name="VAS076_F_Pastataiirstat76KitosReguliuojamosios" localSheetId="9">'Forma 7'!$O$38</definedName>
    <definedName name="VAS076_F_Pastataiirstat76KitosReguliuojamosios">'Forma 7'!$O$38</definedName>
    <definedName name="VAS076_F_Pastataiirstat77KitosVeiklos" localSheetId="9">'Forma 7'!$P$38</definedName>
    <definedName name="VAS076_F_Pastataiirstat77KitosVeiklos">'Forma 7'!$P$38</definedName>
    <definedName name="VAS076_F_Pastataiirstat81IS" localSheetId="9">'Forma 7'!$D$61</definedName>
    <definedName name="VAS076_F_Pastataiirstat81IS">'Forma 7'!$D$61</definedName>
    <definedName name="VAS076_F_Pastataiirstat82ApskaitosVeikla" localSheetId="9">'Forma 7'!$E$61</definedName>
    <definedName name="VAS076_F_Pastataiirstat82ApskaitosVeikla">'Forma 7'!$E$61</definedName>
    <definedName name="VAS076_F_Pastataiirstat831GeriamojoVandens" localSheetId="9">'Forma 7'!$G$61</definedName>
    <definedName name="VAS076_F_Pastataiirstat831GeriamojoVandens">'Forma 7'!$G$61</definedName>
    <definedName name="VAS076_F_Pastataiirstat832GeriamojoVandens" localSheetId="9">'Forma 7'!$H$61</definedName>
    <definedName name="VAS076_F_Pastataiirstat832GeriamojoVandens">'Forma 7'!$H$61</definedName>
    <definedName name="VAS076_F_Pastataiirstat833GeriamojoVandens" localSheetId="9">'Forma 7'!$I$61</definedName>
    <definedName name="VAS076_F_Pastataiirstat833GeriamojoVandens">'Forma 7'!$I$61</definedName>
    <definedName name="VAS076_F_Pastataiirstat83IsViso" localSheetId="9">'Forma 7'!$F$61</definedName>
    <definedName name="VAS076_F_Pastataiirstat83IsViso">'Forma 7'!$F$61</definedName>
    <definedName name="VAS076_F_Pastataiirstat841NuotekuSurinkimas" localSheetId="9">'Forma 7'!$K$61</definedName>
    <definedName name="VAS076_F_Pastataiirstat841NuotekuSurinkimas">'Forma 7'!$K$61</definedName>
    <definedName name="VAS076_F_Pastataiirstat842NuotekuValymas" localSheetId="9">'Forma 7'!$L$61</definedName>
    <definedName name="VAS076_F_Pastataiirstat842NuotekuValymas">'Forma 7'!$L$61</definedName>
    <definedName name="VAS076_F_Pastataiirstat843NuotekuDumblo" localSheetId="9">'Forma 7'!$M$61</definedName>
    <definedName name="VAS076_F_Pastataiirstat843NuotekuDumblo">'Forma 7'!$M$61</definedName>
    <definedName name="VAS076_F_Pastataiirstat84IsViso" localSheetId="9">'Forma 7'!$J$61</definedName>
    <definedName name="VAS076_F_Pastataiirstat84IsViso">'Forma 7'!$J$61</definedName>
    <definedName name="VAS076_F_Pastataiirstat85PavirsiniuNuoteku" localSheetId="9">'Forma 7'!$N$61</definedName>
    <definedName name="VAS076_F_Pastataiirstat85PavirsiniuNuoteku">'Forma 7'!$N$61</definedName>
    <definedName name="VAS076_F_Pastataiirstat86KitosReguliuojamosios" localSheetId="9">'Forma 7'!$O$61</definedName>
    <definedName name="VAS076_F_Pastataiirstat86KitosReguliuojamosios">'Forma 7'!$O$61</definedName>
    <definedName name="VAS076_F_Pastataiirstat87KitosVeiklos" localSheetId="9">'Forma 7'!$P$61</definedName>
    <definedName name="VAS076_F_Pastataiirstat87KitosVeiklos">'Forma 7'!$P$61</definedName>
    <definedName name="VAS076_F_Pastataiirstat91IS" localSheetId="9">'Forma 7'!$D$101</definedName>
    <definedName name="VAS076_F_Pastataiirstat91IS">'Forma 7'!$D$101</definedName>
    <definedName name="VAS076_F_Pastataiirstat92ApskaitosVeikla" localSheetId="9">'Forma 7'!$E$101</definedName>
    <definedName name="VAS076_F_Pastataiirstat92ApskaitosVeikla">'Forma 7'!$E$101</definedName>
    <definedName name="VAS076_F_Pastataiirstat931GeriamojoVandens" localSheetId="9">'Forma 7'!$G$101</definedName>
    <definedName name="VAS076_F_Pastataiirstat931GeriamojoVandens">'Forma 7'!$G$101</definedName>
    <definedName name="VAS076_F_Pastataiirstat932GeriamojoVandens" localSheetId="9">'Forma 7'!$H$101</definedName>
    <definedName name="VAS076_F_Pastataiirstat932GeriamojoVandens">'Forma 7'!$H$101</definedName>
    <definedName name="VAS076_F_Pastataiirstat933GeriamojoVandens" localSheetId="9">'Forma 7'!$I$101</definedName>
    <definedName name="VAS076_F_Pastataiirstat933GeriamojoVandens">'Forma 7'!$I$101</definedName>
    <definedName name="VAS076_F_Pastataiirstat93IsViso" localSheetId="9">'Forma 7'!$F$101</definedName>
    <definedName name="VAS076_F_Pastataiirstat93IsViso">'Forma 7'!$F$101</definedName>
    <definedName name="VAS076_F_Pastataiirstat941NuotekuSurinkimas" localSheetId="9">'Forma 7'!$K$101</definedName>
    <definedName name="VAS076_F_Pastataiirstat941NuotekuSurinkimas">'Forma 7'!$K$101</definedName>
    <definedName name="VAS076_F_Pastataiirstat942NuotekuValymas" localSheetId="9">'Forma 7'!$L$101</definedName>
    <definedName name="VAS076_F_Pastataiirstat942NuotekuValymas">'Forma 7'!$L$101</definedName>
    <definedName name="VAS076_F_Pastataiirstat943NuotekuDumblo" localSheetId="9">'Forma 7'!$M$101</definedName>
    <definedName name="VAS076_F_Pastataiirstat943NuotekuDumblo">'Forma 7'!$M$101</definedName>
    <definedName name="VAS076_F_Pastataiirstat94IsViso" localSheetId="9">'Forma 7'!$J$101</definedName>
    <definedName name="VAS076_F_Pastataiirstat94IsViso">'Forma 7'!$J$101</definedName>
    <definedName name="VAS076_F_Pastataiirstat95PavirsiniuNuoteku" localSheetId="9">'Forma 7'!$N$101</definedName>
    <definedName name="VAS076_F_Pastataiirstat95PavirsiniuNuoteku">'Forma 7'!$N$101</definedName>
    <definedName name="VAS076_F_Pastataiirstat96KitosReguliuojamosios" localSheetId="9">'Forma 7'!$O$101</definedName>
    <definedName name="VAS076_F_Pastataiirstat96KitosReguliuojamosios">'Forma 7'!$O$101</definedName>
    <definedName name="VAS076_F_Pastataiirstat97KitosVeiklos" localSheetId="9">'Forma 7'!$P$101</definedName>
    <definedName name="VAS076_F_Pastataiirstat97KitosVeiklos">'Forma 7'!$P$101</definedName>
    <definedName name="VAS076_F_Specprogramine61IS" localSheetId="9">'Forma 7'!$D$13</definedName>
    <definedName name="VAS076_F_Specprogramine61IS">'Forma 7'!$D$13</definedName>
    <definedName name="VAS076_F_Specprogramine62ApskaitosVeikla" localSheetId="9">'Forma 7'!$E$13</definedName>
    <definedName name="VAS076_F_Specprogramine62ApskaitosVeikla">'Forma 7'!$E$13</definedName>
    <definedName name="VAS076_F_Specprogramine631GeriamojoVandens" localSheetId="9">'Forma 7'!$G$13</definedName>
    <definedName name="VAS076_F_Specprogramine631GeriamojoVandens">'Forma 7'!$G$13</definedName>
    <definedName name="VAS076_F_Specprogramine632GeriamojoVandens" localSheetId="9">'Forma 7'!$H$13</definedName>
    <definedName name="VAS076_F_Specprogramine632GeriamojoVandens">'Forma 7'!$H$13</definedName>
    <definedName name="VAS076_F_Specprogramine633GeriamojoVandens" localSheetId="9">'Forma 7'!$I$13</definedName>
    <definedName name="VAS076_F_Specprogramine633GeriamojoVandens">'Forma 7'!$I$13</definedName>
    <definedName name="VAS076_F_Specprogramine63IsViso" localSheetId="9">'Forma 7'!$F$13</definedName>
    <definedName name="VAS076_F_Specprogramine63IsViso">'Forma 7'!$F$13</definedName>
    <definedName name="VAS076_F_Specprogramine641NuotekuSurinkimas" localSheetId="9">'Forma 7'!$K$13</definedName>
    <definedName name="VAS076_F_Specprogramine641NuotekuSurinkimas">'Forma 7'!$K$13</definedName>
    <definedName name="VAS076_F_Specprogramine642NuotekuValymas" localSheetId="9">'Forma 7'!$L$13</definedName>
    <definedName name="VAS076_F_Specprogramine642NuotekuValymas">'Forma 7'!$L$13</definedName>
    <definedName name="VAS076_F_Specprogramine643NuotekuDumblo" localSheetId="9">'Forma 7'!$M$13</definedName>
    <definedName name="VAS076_F_Specprogramine643NuotekuDumblo">'Forma 7'!$M$13</definedName>
    <definedName name="VAS076_F_Specprogramine64IsViso" localSheetId="9">'Forma 7'!$J$13</definedName>
    <definedName name="VAS076_F_Specprogramine64IsViso">'Forma 7'!$J$13</definedName>
    <definedName name="VAS076_F_Specprogramine65PavirsiniuNuoteku" localSheetId="9">'Forma 7'!$N$13</definedName>
    <definedName name="VAS076_F_Specprogramine65PavirsiniuNuoteku">'Forma 7'!$N$13</definedName>
    <definedName name="VAS076_F_Specprogramine66KitosReguliuojamosios" localSheetId="9">'Forma 7'!$O$13</definedName>
    <definedName name="VAS076_F_Specprogramine66KitosReguliuojamosios">'Forma 7'!$O$13</definedName>
    <definedName name="VAS076_F_Specprogramine67KitosVeiklos" localSheetId="9">'Forma 7'!$P$13</definedName>
    <definedName name="VAS076_F_Specprogramine67KitosVeiklos">'Forma 7'!$P$13</definedName>
    <definedName name="VAS076_F_Specprogramine71IS" localSheetId="9">'Forma 7'!$D$36</definedName>
    <definedName name="VAS076_F_Specprogramine71IS">'Forma 7'!$D$36</definedName>
    <definedName name="VAS076_F_Specprogramine72ApskaitosVeikla" localSheetId="9">'Forma 7'!$E$36</definedName>
    <definedName name="VAS076_F_Specprogramine72ApskaitosVeikla">'Forma 7'!$E$36</definedName>
    <definedName name="VAS076_F_Specprogramine731GeriamojoVandens" localSheetId="9">'Forma 7'!$G$36</definedName>
    <definedName name="VAS076_F_Specprogramine731GeriamojoVandens">'Forma 7'!$G$36</definedName>
    <definedName name="VAS076_F_Specprogramine732GeriamojoVandens" localSheetId="9">'Forma 7'!$H$36</definedName>
    <definedName name="VAS076_F_Specprogramine732GeriamojoVandens">'Forma 7'!$H$36</definedName>
    <definedName name="VAS076_F_Specprogramine733GeriamojoVandens" localSheetId="9">'Forma 7'!$I$36</definedName>
    <definedName name="VAS076_F_Specprogramine733GeriamojoVandens">'Forma 7'!$I$36</definedName>
    <definedName name="VAS076_F_Specprogramine73IsViso" localSheetId="9">'Forma 7'!$F$36</definedName>
    <definedName name="VAS076_F_Specprogramine73IsViso">'Forma 7'!$F$36</definedName>
    <definedName name="VAS076_F_Specprogramine741NuotekuSurinkimas" localSheetId="9">'Forma 7'!$K$36</definedName>
    <definedName name="VAS076_F_Specprogramine741NuotekuSurinkimas">'Forma 7'!$K$36</definedName>
    <definedName name="VAS076_F_Specprogramine742NuotekuValymas" localSheetId="9">'Forma 7'!$L$36</definedName>
    <definedName name="VAS076_F_Specprogramine742NuotekuValymas">'Forma 7'!$L$36</definedName>
    <definedName name="VAS076_F_Specprogramine743NuotekuDumblo" localSheetId="9">'Forma 7'!$M$36</definedName>
    <definedName name="VAS076_F_Specprogramine743NuotekuDumblo">'Forma 7'!$M$36</definedName>
    <definedName name="VAS076_F_Specprogramine74IsViso" localSheetId="9">'Forma 7'!$J$36</definedName>
    <definedName name="VAS076_F_Specprogramine74IsViso">'Forma 7'!$J$36</definedName>
    <definedName name="VAS076_F_Specprogramine75PavirsiniuNuoteku" localSheetId="9">'Forma 7'!$N$36</definedName>
    <definedName name="VAS076_F_Specprogramine75PavirsiniuNuoteku">'Forma 7'!$N$36</definedName>
    <definedName name="VAS076_F_Specprogramine76KitosReguliuojamosios" localSheetId="9">'Forma 7'!$O$36</definedName>
    <definedName name="VAS076_F_Specprogramine76KitosReguliuojamosios">'Forma 7'!$O$36</definedName>
    <definedName name="VAS076_F_Specprogramine77KitosVeiklos" localSheetId="9">'Forma 7'!$P$36</definedName>
    <definedName name="VAS076_F_Specprogramine77KitosVeiklos">'Forma 7'!$P$36</definedName>
    <definedName name="VAS076_F_Specprogramine81IS" localSheetId="9">'Forma 7'!$D$59</definedName>
    <definedName name="VAS076_F_Specprogramine81IS">'Forma 7'!$D$59</definedName>
    <definedName name="VAS076_F_Specprogramine82ApskaitosVeikla" localSheetId="9">'Forma 7'!$E$59</definedName>
    <definedName name="VAS076_F_Specprogramine82ApskaitosVeikla">'Forma 7'!$E$59</definedName>
    <definedName name="VAS076_F_Specprogramine831GeriamojoVandens" localSheetId="9">'Forma 7'!$G$59</definedName>
    <definedName name="VAS076_F_Specprogramine831GeriamojoVandens">'Forma 7'!$G$59</definedName>
    <definedName name="VAS076_F_Specprogramine832GeriamojoVandens" localSheetId="9">'Forma 7'!$H$59</definedName>
    <definedName name="VAS076_F_Specprogramine832GeriamojoVandens">'Forma 7'!$H$59</definedName>
    <definedName name="VAS076_F_Specprogramine833GeriamojoVandens" localSheetId="9">'Forma 7'!$I$59</definedName>
    <definedName name="VAS076_F_Specprogramine833GeriamojoVandens">'Forma 7'!$I$59</definedName>
    <definedName name="VAS076_F_Specprogramine83IsViso" localSheetId="9">'Forma 7'!$F$59</definedName>
    <definedName name="VAS076_F_Specprogramine83IsViso">'Forma 7'!$F$59</definedName>
    <definedName name="VAS076_F_Specprogramine841NuotekuSurinkimas" localSheetId="9">'Forma 7'!$K$59</definedName>
    <definedName name="VAS076_F_Specprogramine841NuotekuSurinkimas">'Forma 7'!$K$59</definedName>
    <definedName name="VAS076_F_Specprogramine842NuotekuValymas" localSheetId="9">'Forma 7'!$L$59</definedName>
    <definedName name="VAS076_F_Specprogramine842NuotekuValymas">'Forma 7'!$L$59</definedName>
    <definedName name="VAS076_F_Specprogramine843NuotekuDumblo" localSheetId="9">'Forma 7'!$M$59</definedName>
    <definedName name="VAS076_F_Specprogramine843NuotekuDumblo">'Forma 7'!$M$59</definedName>
    <definedName name="VAS076_F_Specprogramine84IsViso" localSheetId="9">'Forma 7'!$J$59</definedName>
    <definedName name="VAS076_F_Specprogramine84IsViso">'Forma 7'!$J$59</definedName>
    <definedName name="VAS076_F_Specprogramine85PavirsiniuNuoteku" localSheetId="9">'Forma 7'!$N$59</definedName>
    <definedName name="VAS076_F_Specprogramine85PavirsiniuNuoteku">'Forma 7'!$N$59</definedName>
    <definedName name="VAS076_F_Specprogramine86KitosReguliuojamosios" localSheetId="9">'Forma 7'!$O$59</definedName>
    <definedName name="VAS076_F_Specprogramine86KitosReguliuojamosios">'Forma 7'!$O$59</definedName>
    <definedName name="VAS076_F_Specprogramine87KitosVeiklos" localSheetId="9">'Forma 7'!$P$59</definedName>
    <definedName name="VAS076_F_Specprogramine87KitosVeiklos">'Forma 7'!$P$59</definedName>
    <definedName name="VAS076_F_Specprogramine91IS" localSheetId="9">'Forma 7'!$D$99</definedName>
    <definedName name="VAS076_F_Specprogramine91IS">'Forma 7'!$D$99</definedName>
    <definedName name="VAS076_F_Specprogramine92ApskaitosVeikla" localSheetId="9">'Forma 7'!$E$99</definedName>
    <definedName name="VAS076_F_Specprogramine92ApskaitosVeikla">'Forma 7'!$E$99</definedName>
    <definedName name="VAS076_F_Specprogramine931GeriamojoVandens" localSheetId="9">'Forma 7'!$G$99</definedName>
    <definedName name="VAS076_F_Specprogramine931GeriamojoVandens">'Forma 7'!$G$99</definedName>
    <definedName name="VAS076_F_Specprogramine932GeriamojoVandens" localSheetId="9">'Forma 7'!$H$99</definedName>
    <definedName name="VAS076_F_Specprogramine932GeriamojoVandens">'Forma 7'!$H$99</definedName>
    <definedName name="VAS076_F_Specprogramine933GeriamojoVandens" localSheetId="9">'Forma 7'!$I$99</definedName>
    <definedName name="VAS076_F_Specprogramine933GeriamojoVandens">'Forma 7'!$I$99</definedName>
    <definedName name="VAS076_F_Specprogramine93IsViso" localSheetId="9">'Forma 7'!$F$99</definedName>
    <definedName name="VAS076_F_Specprogramine93IsViso">'Forma 7'!$F$99</definedName>
    <definedName name="VAS076_F_Specprogramine941NuotekuSurinkimas" localSheetId="9">'Forma 7'!$K$99</definedName>
    <definedName name="VAS076_F_Specprogramine941NuotekuSurinkimas">'Forma 7'!$K$99</definedName>
    <definedName name="VAS076_F_Specprogramine942NuotekuValymas" localSheetId="9">'Forma 7'!$L$99</definedName>
    <definedName name="VAS076_F_Specprogramine942NuotekuValymas">'Forma 7'!$L$99</definedName>
    <definedName name="VAS076_F_Specprogramine943NuotekuDumblo" localSheetId="9">'Forma 7'!$M$99</definedName>
    <definedName name="VAS076_F_Specprogramine943NuotekuDumblo">'Forma 7'!$M$99</definedName>
    <definedName name="VAS076_F_Specprogramine94IsViso" localSheetId="9">'Forma 7'!$J$99</definedName>
    <definedName name="VAS076_F_Specprogramine94IsViso">'Forma 7'!$J$99</definedName>
    <definedName name="VAS076_F_Specprogramine95PavirsiniuNuoteku" localSheetId="9">'Forma 7'!$N$99</definedName>
    <definedName name="VAS076_F_Specprogramine95PavirsiniuNuoteku">'Forma 7'!$N$99</definedName>
    <definedName name="VAS076_F_Specprogramine96KitosReguliuojamosios" localSheetId="9">'Forma 7'!$O$99</definedName>
    <definedName name="VAS076_F_Specprogramine96KitosReguliuojamosios">'Forma 7'!$O$99</definedName>
    <definedName name="VAS076_F_Specprogramine97KitosVeiklos" localSheetId="9">'Forma 7'!$P$99</definedName>
    <definedName name="VAS076_F_Specprogramine97KitosVeiklos">'Forma 7'!$P$99</definedName>
    <definedName name="VAS076_F_Standartinepro61IS" localSheetId="9">'Forma 7'!$D$12</definedName>
    <definedName name="VAS076_F_Standartinepro61IS">'Forma 7'!$D$12</definedName>
    <definedName name="VAS076_F_Standartinepro62ApskaitosVeikla" localSheetId="9">'Forma 7'!$E$12</definedName>
    <definedName name="VAS076_F_Standartinepro62ApskaitosVeikla">'Forma 7'!$E$12</definedName>
    <definedName name="VAS076_F_Standartinepro631GeriamojoVandens" localSheetId="9">'Forma 7'!$G$12</definedName>
    <definedName name="VAS076_F_Standartinepro631GeriamojoVandens">'Forma 7'!$G$12</definedName>
    <definedName name="VAS076_F_Standartinepro632GeriamojoVandens" localSheetId="9">'Forma 7'!$H$12</definedName>
    <definedName name="VAS076_F_Standartinepro632GeriamojoVandens">'Forma 7'!$H$12</definedName>
    <definedName name="VAS076_F_Standartinepro633GeriamojoVandens" localSheetId="9">'Forma 7'!$I$12</definedName>
    <definedName name="VAS076_F_Standartinepro633GeriamojoVandens">'Forma 7'!$I$12</definedName>
    <definedName name="VAS076_F_Standartinepro63IsViso" localSheetId="9">'Forma 7'!$F$12</definedName>
    <definedName name="VAS076_F_Standartinepro63IsViso">'Forma 7'!$F$12</definedName>
    <definedName name="VAS076_F_Standartinepro641NuotekuSurinkimas" localSheetId="9">'Forma 7'!$K$12</definedName>
    <definedName name="VAS076_F_Standartinepro641NuotekuSurinkimas">'Forma 7'!$K$12</definedName>
    <definedName name="VAS076_F_Standartinepro642NuotekuValymas" localSheetId="9">'Forma 7'!$L$12</definedName>
    <definedName name="VAS076_F_Standartinepro642NuotekuValymas">'Forma 7'!$L$12</definedName>
    <definedName name="VAS076_F_Standartinepro643NuotekuDumblo" localSheetId="9">'Forma 7'!$M$12</definedName>
    <definedName name="VAS076_F_Standartinepro643NuotekuDumblo">'Forma 7'!$M$12</definedName>
    <definedName name="VAS076_F_Standartinepro64IsViso" localSheetId="9">'Forma 7'!$J$12</definedName>
    <definedName name="VAS076_F_Standartinepro64IsViso">'Forma 7'!$J$12</definedName>
    <definedName name="VAS076_F_Standartinepro65PavirsiniuNuoteku" localSheetId="9">'Forma 7'!$N$12</definedName>
    <definedName name="VAS076_F_Standartinepro65PavirsiniuNuoteku">'Forma 7'!$N$12</definedName>
    <definedName name="VAS076_F_Standartinepro66KitosReguliuojamosios" localSheetId="9">'Forma 7'!$O$12</definedName>
    <definedName name="VAS076_F_Standartinepro66KitosReguliuojamosios">'Forma 7'!$O$12</definedName>
    <definedName name="VAS076_F_Standartinepro67KitosVeiklos" localSheetId="9">'Forma 7'!$P$12</definedName>
    <definedName name="VAS076_F_Standartinepro67KitosVeiklos">'Forma 7'!$P$12</definedName>
    <definedName name="VAS076_F_Standartinepro71IS" localSheetId="9">'Forma 7'!$D$35</definedName>
    <definedName name="VAS076_F_Standartinepro71IS">'Forma 7'!$D$35</definedName>
    <definedName name="VAS076_F_Standartinepro72ApskaitosVeikla" localSheetId="9">'Forma 7'!$E$35</definedName>
    <definedName name="VAS076_F_Standartinepro72ApskaitosVeikla">'Forma 7'!$E$35</definedName>
    <definedName name="VAS076_F_Standartinepro731GeriamojoVandens" localSheetId="9">'Forma 7'!$G$35</definedName>
    <definedName name="VAS076_F_Standartinepro731GeriamojoVandens">'Forma 7'!$G$35</definedName>
    <definedName name="VAS076_F_Standartinepro732GeriamojoVandens" localSheetId="9">'Forma 7'!$H$35</definedName>
    <definedName name="VAS076_F_Standartinepro732GeriamojoVandens">'Forma 7'!$H$35</definedName>
    <definedName name="VAS076_F_Standartinepro733GeriamojoVandens" localSheetId="9">'Forma 7'!$I$35</definedName>
    <definedName name="VAS076_F_Standartinepro733GeriamojoVandens">'Forma 7'!$I$35</definedName>
    <definedName name="VAS076_F_Standartinepro73IsViso" localSheetId="9">'Forma 7'!$F$35</definedName>
    <definedName name="VAS076_F_Standartinepro73IsViso">'Forma 7'!$F$35</definedName>
    <definedName name="VAS076_F_Standartinepro741NuotekuSurinkimas" localSheetId="9">'Forma 7'!$K$35</definedName>
    <definedName name="VAS076_F_Standartinepro741NuotekuSurinkimas">'Forma 7'!$K$35</definedName>
    <definedName name="VAS076_F_Standartinepro742NuotekuValymas" localSheetId="9">'Forma 7'!$L$35</definedName>
    <definedName name="VAS076_F_Standartinepro742NuotekuValymas">'Forma 7'!$L$35</definedName>
    <definedName name="VAS076_F_Standartinepro743NuotekuDumblo" localSheetId="9">'Forma 7'!$M$35</definedName>
    <definedName name="VAS076_F_Standartinepro743NuotekuDumblo">'Forma 7'!$M$35</definedName>
    <definedName name="VAS076_F_Standartinepro74IsViso" localSheetId="9">'Forma 7'!$J$35</definedName>
    <definedName name="VAS076_F_Standartinepro74IsViso">'Forma 7'!$J$35</definedName>
    <definedName name="VAS076_F_Standartinepro75PavirsiniuNuoteku" localSheetId="9">'Forma 7'!$N$35</definedName>
    <definedName name="VAS076_F_Standartinepro75PavirsiniuNuoteku">'Forma 7'!$N$35</definedName>
    <definedName name="VAS076_F_Standartinepro76KitosReguliuojamosios" localSheetId="9">'Forma 7'!$O$35</definedName>
    <definedName name="VAS076_F_Standartinepro76KitosReguliuojamosios">'Forma 7'!$O$35</definedName>
    <definedName name="VAS076_F_Standartinepro77KitosVeiklos" localSheetId="9">'Forma 7'!$P$35</definedName>
    <definedName name="VAS076_F_Standartinepro77KitosVeiklos">'Forma 7'!$P$35</definedName>
    <definedName name="VAS076_F_Standartinepro81IS" localSheetId="9">'Forma 7'!$D$58</definedName>
    <definedName name="VAS076_F_Standartinepro81IS">'Forma 7'!$D$58</definedName>
    <definedName name="VAS076_F_Standartinepro82ApskaitosVeikla" localSheetId="9">'Forma 7'!$E$58</definedName>
    <definedName name="VAS076_F_Standartinepro82ApskaitosVeikla">'Forma 7'!$E$58</definedName>
    <definedName name="VAS076_F_Standartinepro831GeriamojoVandens" localSheetId="9">'Forma 7'!$G$58</definedName>
    <definedName name="VAS076_F_Standartinepro831GeriamojoVandens">'Forma 7'!$G$58</definedName>
    <definedName name="VAS076_F_Standartinepro832GeriamojoVandens" localSheetId="9">'Forma 7'!$H$58</definedName>
    <definedName name="VAS076_F_Standartinepro832GeriamojoVandens">'Forma 7'!$H$58</definedName>
    <definedName name="VAS076_F_Standartinepro833GeriamojoVandens" localSheetId="9">'Forma 7'!$I$58</definedName>
    <definedName name="VAS076_F_Standartinepro833GeriamojoVandens">'Forma 7'!$I$58</definedName>
    <definedName name="VAS076_F_Standartinepro83IsViso" localSheetId="9">'Forma 7'!$F$58</definedName>
    <definedName name="VAS076_F_Standartinepro83IsViso">'Forma 7'!$F$58</definedName>
    <definedName name="VAS076_F_Standartinepro841NuotekuSurinkimas" localSheetId="9">'Forma 7'!$K$58</definedName>
    <definedName name="VAS076_F_Standartinepro841NuotekuSurinkimas">'Forma 7'!$K$58</definedName>
    <definedName name="VAS076_F_Standartinepro842NuotekuValymas" localSheetId="9">'Forma 7'!$L$58</definedName>
    <definedName name="VAS076_F_Standartinepro842NuotekuValymas">'Forma 7'!$L$58</definedName>
    <definedName name="VAS076_F_Standartinepro843NuotekuDumblo" localSheetId="9">'Forma 7'!$M$58</definedName>
    <definedName name="VAS076_F_Standartinepro843NuotekuDumblo">'Forma 7'!$M$58</definedName>
    <definedName name="VAS076_F_Standartinepro84IsViso" localSheetId="9">'Forma 7'!$J$58</definedName>
    <definedName name="VAS076_F_Standartinepro84IsViso">'Forma 7'!$J$58</definedName>
    <definedName name="VAS076_F_Standartinepro85PavirsiniuNuoteku" localSheetId="9">'Forma 7'!$N$58</definedName>
    <definedName name="VAS076_F_Standartinepro85PavirsiniuNuoteku">'Forma 7'!$N$58</definedName>
    <definedName name="VAS076_F_Standartinepro86KitosReguliuojamosios" localSheetId="9">'Forma 7'!$O$58</definedName>
    <definedName name="VAS076_F_Standartinepro86KitosReguliuojamosios">'Forma 7'!$O$58</definedName>
    <definedName name="VAS076_F_Standartinepro87KitosVeiklos" localSheetId="9">'Forma 7'!$P$58</definedName>
    <definedName name="VAS076_F_Standartinepro87KitosVeiklos">'Forma 7'!$P$58</definedName>
    <definedName name="VAS076_F_Standartinepro91IS" localSheetId="9">'Forma 7'!$D$98</definedName>
    <definedName name="VAS076_F_Standartinepro91IS">'Forma 7'!$D$98</definedName>
    <definedName name="VAS076_F_Standartinepro92ApskaitosVeikla" localSheetId="9">'Forma 7'!$E$98</definedName>
    <definedName name="VAS076_F_Standartinepro92ApskaitosVeikla">'Forma 7'!$E$98</definedName>
    <definedName name="VAS076_F_Standartinepro931GeriamojoVandens" localSheetId="9">'Forma 7'!$G$98</definedName>
    <definedName name="VAS076_F_Standartinepro931GeriamojoVandens">'Forma 7'!$G$98</definedName>
    <definedName name="VAS076_F_Standartinepro932GeriamojoVandens" localSheetId="9">'Forma 7'!$H$98</definedName>
    <definedName name="VAS076_F_Standartinepro932GeriamojoVandens">'Forma 7'!$H$98</definedName>
    <definedName name="VAS076_F_Standartinepro933GeriamojoVandens" localSheetId="9">'Forma 7'!$I$98</definedName>
    <definedName name="VAS076_F_Standartinepro933GeriamojoVandens">'Forma 7'!$I$98</definedName>
    <definedName name="VAS076_F_Standartinepro93IsViso" localSheetId="9">'Forma 7'!$F$98</definedName>
    <definedName name="VAS076_F_Standartinepro93IsViso">'Forma 7'!$F$98</definedName>
    <definedName name="VAS076_F_Standartinepro941NuotekuSurinkimas" localSheetId="9">'Forma 7'!$K$98</definedName>
    <definedName name="VAS076_F_Standartinepro941NuotekuSurinkimas">'Forma 7'!$K$98</definedName>
    <definedName name="VAS076_F_Standartinepro942NuotekuValymas" localSheetId="9">'Forma 7'!$L$98</definedName>
    <definedName name="VAS076_F_Standartinepro942NuotekuValymas">'Forma 7'!$L$98</definedName>
    <definedName name="VAS076_F_Standartinepro943NuotekuDumblo" localSheetId="9">'Forma 7'!$M$98</definedName>
    <definedName name="VAS076_F_Standartinepro943NuotekuDumblo">'Forma 7'!$M$98</definedName>
    <definedName name="VAS076_F_Standartinepro94IsViso" localSheetId="9">'Forma 7'!$J$98</definedName>
    <definedName name="VAS076_F_Standartinepro94IsViso">'Forma 7'!$J$98</definedName>
    <definedName name="VAS076_F_Standartinepro95PavirsiniuNuoteku" localSheetId="9">'Forma 7'!$N$98</definedName>
    <definedName name="VAS076_F_Standartinepro95PavirsiniuNuoteku">'Forma 7'!$N$98</definedName>
    <definedName name="VAS076_F_Standartinepro96KitosReguliuojamosios" localSheetId="9">'Forma 7'!$O$98</definedName>
    <definedName name="VAS076_F_Standartinepro96KitosReguliuojamosios">'Forma 7'!$O$98</definedName>
    <definedName name="VAS076_F_Standartinepro97KitosVeiklos" localSheetId="9">'Forma 7'!$P$98</definedName>
    <definedName name="VAS076_F_Standartinepro97KitosVeiklos">'Forma 7'!$P$98</definedName>
    <definedName name="VAS076_F_Tiesiogiaipask21IS" localSheetId="9">'Forma 7'!$D$33</definedName>
    <definedName name="VAS076_F_Tiesiogiaipask21IS">'Forma 7'!$D$33</definedName>
    <definedName name="VAS076_F_Tiesiogiaipask22ApskaitosVeikla" localSheetId="9">'Forma 7'!$E$33</definedName>
    <definedName name="VAS076_F_Tiesiogiaipask22ApskaitosVeikla">'Forma 7'!$E$33</definedName>
    <definedName name="VAS076_F_Tiesiogiaipask231GeriamojoVandens" localSheetId="9">'Forma 7'!$G$33</definedName>
    <definedName name="VAS076_F_Tiesiogiaipask231GeriamojoVandens">'Forma 7'!$G$33</definedName>
    <definedName name="VAS076_F_Tiesiogiaipask232GeriamojoVandens" localSheetId="9">'Forma 7'!$H$33</definedName>
    <definedName name="VAS076_F_Tiesiogiaipask232GeriamojoVandens">'Forma 7'!$H$33</definedName>
    <definedName name="VAS076_F_Tiesiogiaipask233GeriamojoVandens" localSheetId="9">'Forma 7'!$I$33</definedName>
    <definedName name="VAS076_F_Tiesiogiaipask233GeriamojoVandens">'Forma 7'!$I$33</definedName>
    <definedName name="VAS076_F_Tiesiogiaipask23IsViso" localSheetId="9">'Forma 7'!$F$33</definedName>
    <definedName name="VAS076_F_Tiesiogiaipask23IsViso">'Forma 7'!$F$33</definedName>
    <definedName name="VAS076_F_Tiesiogiaipask241NuotekuSurinkimas" localSheetId="9">'Forma 7'!$K$33</definedName>
    <definedName name="VAS076_F_Tiesiogiaipask241NuotekuSurinkimas">'Forma 7'!$K$33</definedName>
    <definedName name="VAS076_F_Tiesiogiaipask242NuotekuValymas" localSheetId="9">'Forma 7'!$L$33</definedName>
    <definedName name="VAS076_F_Tiesiogiaipask242NuotekuValymas">'Forma 7'!$L$33</definedName>
    <definedName name="VAS076_F_Tiesiogiaipask243NuotekuDumblo" localSheetId="9">'Forma 7'!$M$33</definedName>
    <definedName name="VAS076_F_Tiesiogiaipask243NuotekuDumblo">'Forma 7'!$M$33</definedName>
    <definedName name="VAS076_F_Tiesiogiaipask24IsViso" localSheetId="9">'Forma 7'!$J$33</definedName>
    <definedName name="VAS076_F_Tiesiogiaipask24IsViso">'Forma 7'!$J$33</definedName>
    <definedName name="VAS076_F_Tiesiogiaipask25PavirsiniuNuoteku" localSheetId="9">'Forma 7'!$N$33</definedName>
    <definedName name="VAS076_F_Tiesiogiaipask25PavirsiniuNuoteku">'Forma 7'!$N$33</definedName>
    <definedName name="VAS076_F_Tiesiogiaipask26KitosReguliuojamosios" localSheetId="9">'Forma 7'!$O$33</definedName>
    <definedName name="VAS076_F_Tiesiogiaipask26KitosReguliuojamosios">'Forma 7'!$O$33</definedName>
    <definedName name="VAS076_F_Tiesiogiaipask27KitosVeiklos" localSheetId="9">'Forma 7'!$P$33</definedName>
    <definedName name="VAS076_F_Tiesiogiaipask27KitosVeiklos">'Forma 7'!$P$33</definedName>
    <definedName name="VAS076_F_Transportoprie61IS" localSheetId="9">'Forma 7'!$D$26</definedName>
    <definedName name="VAS076_F_Transportoprie61IS">'Forma 7'!$D$26</definedName>
    <definedName name="VAS076_F_Transportoprie62ApskaitosVeikla" localSheetId="9">'Forma 7'!$E$26</definedName>
    <definedName name="VAS076_F_Transportoprie62ApskaitosVeikla">'Forma 7'!$E$26</definedName>
    <definedName name="VAS076_F_Transportoprie631GeriamojoVandens" localSheetId="9">'Forma 7'!$G$26</definedName>
    <definedName name="VAS076_F_Transportoprie631GeriamojoVandens">'Forma 7'!$G$26</definedName>
    <definedName name="VAS076_F_Transportoprie632GeriamojoVandens" localSheetId="9">'Forma 7'!$H$26</definedName>
    <definedName name="VAS076_F_Transportoprie632GeriamojoVandens">'Forma 7'!$H$26</definedName>
    <definedName name="VAS076_F_Transportoprie633GeriamojoVandens" localSheetId="9">'Forma 7'!$I$26</definedName>
    <definedName name="VAS076_F_Transportoprie633GeriamojoVandens">'Forma 7'!$I$26</definedName>
    <definedName name="VAS076_F_Transportoprie63IsViso" localSheetId="9">'Forma 7'!$F$26</definedName>
    <definedName name="VAS076_F_Transportoprie63IsViso">'Forma 7'!$F$26</definedName>
    <definedName name="VAS076_F_Transportoprie641NuotekuSurinkimas" localSheetId="9">'Forma 7'!$K$26</definedName>
    <definedName name="VAS076_F_Transportoprie641NuotekuSurinkimas">'Forma 7'!$K$26</definedName>
    <definedName name="VAS076_F_Transportoprie642NuotekuValymas" localSheetId="9">'Forma 7'!$L$26</definedName>
    <definedName name="VAS076_F_Transportoprie642NuotekuValymas">'Forma 7'!$L$26</definedName>
    <definedName name="VAS076_F_Transportoprie643NuotekuDumblo" localSheetId="9">'Forma 7'!$M$26</definedName>
    <definedName name="VAS076_F_Transportoprie643NuotekuDumblo">'Forma 7'!$M$26</definedName>
    <definedName name="VAS076_F_Transportoprie64IsViso" localSheetId="9">'Forma 7'!$J$26</definedName>
    <definedName name="VAS076_F_Transportoprie64IsViso">'Forma 7'!$J$26</definedName>
    <definedName name="VAS076_F_Transportoprie65PavirsiniuNuoteku" localSheetId="9">'Forma 7'!$N$26</definedName>
    <definedName name="VAS076_F_Transportoprie65PavirsiniuNuoteku">'Forma 7'!$N$26</definedName>
    <definedName name="VAS076_F_Transportoprie66KitosReguliuojamosios" localSheetId="9">'Forma 7'!$O$26</definedName>
    <definedName name="VAS076_F_Transportoprie66KitosReguliuojamosios">'Forma 7'!$O$26</definedName>
    <definedName name="VAS076_F_Transportoprie67KitosVeiklos" localSheetId="9">'Forma 7'!$P$26</definedName>
    <definedName name="VAS076_F_Transportoprie67KitosVeiklos">'Forma 7'!$P$26</definedName>
    <definedName name="VAS076_F_Transportoprie71IS" localSheetId="9">'Forma 7'!$D$49</definedName>
    <definedName name="VAS076_F_Transportoprie71IS">'Forma 7'!$D$49</definedName>
    <definedName name="VAS076_F_Transportoprie72ApskaitosVeikla" localSheetId="9">'Forma 7'!$E$49</definedName>
    <definedName name="VAS076_F_Transportoprie72ApskaitosVeikla">'Forma 7'!$E$49</definedName>
    <definedName name="VAS076_F_Transportoprie731GeriamojoVandens" localSheetId="9">'Forma 7'!$G$49</definedName>
    <definedName name="VAS076_F_Transportoprie731GeriamojoVandens">'Forma 7'!$G$49</definedName>
    <definedName name="VAS076_F_Transportoprie732GeriamojoVandens" localSheetId="9">'Forma 7'!$H$49</definedName>
    <definedName name="VAS076_F_Transportoprie732GeriamojoVandens">'Forma 7'!$H$49</definedName>
    <definedName name="VAS076_F_Transportoprie733GeriamojoVandens" localSheetId="9">'Forma 7'!$I$49</definedName>
    <definedName name="VAS076_F_Transportoprie733GeriamojoVandens">'Forma 7'!$I$49</definedName>
    <definedName name="VAS076_F_Transportoprie73IsViso" localSheetId="9">'Forma 7'!$F$49</definedName>
    <definedName name="VAS076_F_Transportoprie73IsViso">'Forma 7'!$F$49</definedName>
    <definedName name="VAS076_F_Transportoprie741NuotekuSurinkimas" localSheetId="9">'Forma 7'!$K$49</definedName>
    <definedName name="VAS076_F_Transportoprie741NuotekuSurinkimas">'Forma 7'!$K$49</definedName>
    <definedName name="VAS076_F_Transportoprie742NuotekuValymas" localSheetId="9">'Forma 7'!$L$49</definedName>
    <definedName name="VAS076_F_Transportoprie742NuotekuValymas">'Forma 7'!$L$49</definedName>
    <definedName name="VAS076_F_Transportoprie743NuotekuDumblo" localSheetId="9">'Forma 7'!$M$49</definedName>
    <definedName name="VAS076_F_Transportoprie743NuotekuDumblo">'Forma 7'!$M$49</definedName>
    <definedName name="VAS076_F_Transportoprie74IsViso" localSheetId="9">'Forma 7'!$J$49</definedName>
    <definedName name="VAS076_F_Transportoprie74IsViso">'Forma 7'!$J$49</definedName>
    <definedName name="VAS076_F_Transportoprie75PavirsiniuNuoteku" localSheetId="9">'Forma 7'!$N$49</definedName>
    <definedName name="VAS076_F_Transportoprie75PavirsiniuNuoteku">'Forma 7'!$N$49</definedName>
    <definedName name="VAS076_F_Transportoprie76KitosReguliuojamosios" localSheetId="9">'Forma 7'!$O$49</definedName>
    <definedName name="VAS076_F_Transportoprie76KitosReguliuojamosios">'Forma 7'!$O$49</definedName>
    <definedName name="VAS076_F_Transportoprie77KitosVeiklos" localSheetId="9">'Forma 7'!$P$49</definedName>
    <definedName name="VAS076_F_Transportoprie77KitosVeiklos">'Forma 7'!$P$49</definedName>
    <definedName name="VAS076_F_Transportoprie81IS" localSheetId="9">'Forma 7'!$D$72</definedName>
    <definedName name="VAS076_F_Transportoprie81IS">'Forma 7'!$D$72</definedName>
    <definedName name="VAS076_F_Transportoprie82ApskaitosVeikla" localSheetId="9">'Forma 7'!$E$72</definedName>
    <definedName name="VAS076_F_Transportoprie82ApskaitosVeikla">'Forma 7'!$E$72</definedName>
    <definedName name="VAS076_F_Transportoprie831GeriamojoVandens" localSheetId="9">'Forma 7'!$G$72</definedName>
    <definedName name="VAS076_F_Transportoprie831GeriamojoVandens">'Forma 7'!$G$72</definedName>
    <definedName name="VAS076_F_Transportoprie832GeriamojoVandens" localSheetId="9">'Forma 7'!$H$72</definedName>
    <definedName name="VAS076_F_Transportoprie832GeriamojoVandens">'Forma 7'!$H$72</definedName>
    <definedName name="VAS076_F_Transportoprie833GeriamojoVandens" localSheetId="9">'Forma 7'!$I$72</definedName>
    <definedName name="VAS076_F_Transportoprie833GeriamojoVandens">'Forma 7'!$I$72</definedName>
    <definedName name="VAS076_F_Transportoprie83IsViso" localSheetId="9">'Forma 7'!$F$72</definedName>
    <definedName name="VAS076_F_Transportoprie83IsViso">'Forma 7'!$F$72</definedName>
    <definedName name="VAS076_F_Transportoprie841NuotekuSurinkimas" localSheetId="9">'Forma 7'!$K$72</definedName>
    <definedName name="VAS076_F_Transportoprie841NuotekuSurinkimas">'Forma 7'!$K$72</definedName>
    <definedName name="VAS076_F_Transportoprie842NuotekuValymas" localSheetId="9">'Forma 7'!$L$72</definedName>
    <definedName name="VAS076_F_Transportoprie842NuotekuValymas">'Forma 7'!$L$72</definedName>
    <definedName name="VAS076_F_Transportoprie843NuotekuDumblo" localSheetId="9">'Forma 7'!$M$72</definedName>
    <definedName name="VAS076_F_Transportoprie843NuotekuDumblo">'Forma 7'!$M$72</definedName>
    <definedName name="VAS076_F_Transportoprie84IsViso" localSheetId="9">'Forma 7'!$J$72</definedName>
    <definedName name="VAS076_F_Transportoprie84IsViso">'Forma 7'!$J$72</definedName>
    <definedName name="VAS076_F_Transportoprie85PavirsiniuNuoteku" localSheetId="9">'Forma 7'!$N$72</definedName>
    <definedName name="VAS076_F_Transportoprie85PavirsiniuNuoteku">'Forma 7'!$N$72</definedName>
    <definedName name="VAS076_F_Transportoprie86KitosReguliuojamosios" localSheetId="9">'Forma 7'!$O$72</definedName>
    <definedName name="VAS076_F_Transportoprie86KitosReguliuojamosios">'Forma 7'!$O$72</definedName>
    <definedName name="VAS076_F_Transportoprie87KitosVeiklos" localSheetId="9">'Forma 7'!$P$72</definedName>
    <definedName name="VAS076_F_Transportoprie87KitosVeiklos">'Forma 7'!$P$72</definedName>
    <definedName name="VAS076_F_Transportoprie91IS" localSheetId="9">'Forma 7'!$D$111</definedName>
    <definedName name="VAS076_F_Transportoprie91IS">'Forma 7'!$D$111</definedName>
    <definedName name="VAS076_F_Transportoprie92ApskaitosVeikla" localSheetId="9">'Forma 7'!$E$111</definedName>
    <definedName name="VAS076_F_Transportoprie92ApskaitosVeikla">'Forma 7'!$E$111</definedName>
    <definedName name="VAS076_F_Transportoprie931GeriamojoVandens" localSheetId="9">'Forma 7'!$G$111</definedName>
    <definedName name="VAS076_F_Transportoprie931GeriamojoVandens">'Forma 7'!$G$111</definedName>
    <definedName name="VAS076_F_Transportoprie932GeriamojoVandens" localSheetId="9">'Forma 7'!$H$111</definedName>
    <definedName name="VAS076_F_Transportoprie932GeriamojoVandens">'Forma 7'!$H$111</definedName>
    <definedName name="VAS076_F_Transportoprie933GeriamojoVandens" localSheetId="9">'Forma 7'!$I$111</definedName>
    <definedName name="VAS076_F_Transportoprie933GeriamojoVandens">'Forma 7'!$I$111</definedName>
    <definedName name="VAS076_F_Transportoprie93IsViso" localSheetId="9">'Forma 7'!$F$111</definedName>
    <definedName name="VAS076_F_Transportoprie93IsViso">'Forma 7'!$F$111</definedName>
    <definedName name="VAS076_F_Transportoprie941NuotekuSurinkimas" localSheetId="9">'Forma 7'!$K$111</definedName>
    <definedName name="VAS076_F_Transportoprie941NuotekuSurinkimas">'Forma 7'!$K$111</definedName>
    <definedName name="VAS076_F_Transportoprie942NuotekuValymas" localSheetId="9">'Forma 7'!$L$111</definedName>
    <definedName name="VAS076_F_Transportoprie942NuotekuValymas">'Forma 7'!$L$111</definedName>
    <definedName name="VAS076_F_Transportoprie943NuotekuDumblo" localSheetId="9">'Forma 7'!$M$111</definedName>
    <definedName name="VAS076_F_Transportoprie943NuotekuDumblo">'Forma 7'!$M$111</definedName>
    <definedName name="VAS076_F_Transportoprie94IsViso" localSheetId="9">'Forma 7'!$J$111</definedName>
    <definedName name="VAS076_F_Transportoprie94IsViso">'Forma 7'!$J$111</definedName>
    <definedName name="VAS076_F_Transportoprie95PavirsiniuNuoteku" localSheetId="9">'Forma 7'!$N$111</definedName>
    <definedName name="VAS076_F_Transportoprie95PavirsiniuNuoteku">'Forma 7'!$N$111</definedName>
    <definedName name="VAS076_F_Transportoprie96KitosReguliuojamosios" localSheetId="9">'Forma 7'!$O$111</definedName>
    <definedName name="VAS076_F_Transportoprie96KitosReguliuojamosios">'Forma 7'!$O$111</definedName>
    <definedName name="VAS076_F_Transportoprie97KitosVeiklos" localSheetId="9">'Forma 7'!$P$111</definedName>
    <definedName name="VAS076_F_Transportoprie97KitosVeiklos">'Forma 7'!$P$111</definedName>
    <definedName name="VAS076_F_Vamzdynai61IS" localSheetId="9">'Forma 7'!$D$18</definedName>
    <definedName name="VAS076_F_Vamzdynai61IS">'Forma 7'!$D$18</definedName>
    <definedName name="VAS076_F_Vamzdynai62ApskaitosVeikla" localSheetId="9">'Forma 7'!$E$18</definedName>
    <definedName name="VAS076_F_Vamzdynai62ApskaitosVeikla">'Forma 7'!$E$18</definedName>
    <definedName name="VAS076_F_Vamzdynai631GeriamojoVandens" localSheetId="9">'Forma 7'!$G$18</definedName>
    <definedName name="VAS076_F_Vamzdynai631GeriamojoVandens">'Forma 7'!$G$18</definedName>
    <definedName name="VAS076_F_Vamzdynai632GeriamojoVandens" localSheetId="9">'Forma 7'!$H$18</definedName>
    <definedName name="VAS076_F_Vamzdynai632GeriamojoVandens">'Forma 7'!$H$18</definedName>
    <definedName name="VAS076_F_Vamzdynai633GeriamojoVandens" localSheetId="9">'Forma 7'!$I$18</definedName>
    <definedName name="VAS076_F_Vamzdynai633GeriamojoVandens">'Forma 7'!$I$18</definedName>
    <definedName name="VAS076_F_Vamzdynai63IsViso" localSheetId="9">'Forma 7'!$F$18</definedName>
    <definedName name="VAS076_F_Vamzdynai63IsViso">'Forma 7'!$F$18</definedName>
    <definedName name="VAS076_F_Vamzdynai641NuotekuSurinkimas" localSheetId="9">'Forma 7'!$K$18</definedName>
    <definedName name="VAS076_F_Vamzdynai641NuotekuSurinkimas">'Forma 7'!$K$18</definedName>
    <definedName name="VAS076_F_Vamzdynai642NuotekuValymas" localSheetId="9">'Forma 7'!$L$18</definedName>
    <definedName name="VAS076_F_Vamzdynai642NuotekuValymas">'Forma 7'!$L$18</definedName>
    <definedName name="VAS076_F_Vamzdynai643NuotekuDumblo" localSheetId="9">'Forma 7'!$M$18</definedName>
    <definedName name="VAS076_F_Vamzdynai643NuotekuDumblo">'Forma 7'!$M$18</definedName>
    <definedName name="VAS076_F_Vamzdynai64IsViso" localSheetId="9">'Forma 7'!$J$18</definedName>
    <definedName name="VAS076_F_Vamzdynai64IsViso">'Forma 7'!$J$18</definedName>
    <definedName name="VAS076_F_Vamzdynai65PavirsiniuNuoteku" localSheetId="9">'Forma 7'!$N$18</definedName>
    <definedName name="VAS076_F_Vamzdynai65PavirsiniuNuoteku">'Forma 7'!$N$18</definedName>
    <definedName name="VAS076_F_Vamzdynai66KitosReguliuojamosios" localSheetId="9">'Forma 7'!$O$18</definedName>
    <definedName name="VAS076_F_Vamzdynai66KitosReguliuojamosios">'Forma 7'!$O$18</definedName>
    <definedName name="VAS076_F_Vamzdynai67KitosVeiklos" localSheetId="9">'Forma 7'!$P$18</definedName>
    <definedName name="VAS076_F_Vamzdynai67KitosVeiklos">'Forma 7'!$P$18</definedName>
    <definedName name="VAS076_F_Vamzdynai71IS" localSheetId="9">'Forma 7'!$D$41</definedName>
    <definedName name="VAS076_F_Vamzdynai71IS">'Forma 7'!$D$41</definedName>
    <definedName name="VAS076_F_Vamzdynai72ApskaitosVeikla" localSheetId="9">'Forma 7'!$E$41</definedName>
    <definedName name="VAS076_F_Vamzdynai72ApskaitosVeikla">'Forma 7'!$E$41</definedName>
    <definedName name="VAS076_F_Vamzdynai731GeriamojoVandens" localSheetId="9">'Forma 7'!$G$41</definedName>
    <definedName name="VAS076_F_Vamzdynai731GeriamojoVandens">'Forma 7'!$G$41</definedName>
    <definedName name="VAS076_F_Vamzdynai732GeriamojoVandens" localSheetId="9">'Forma 7'!$H$41</definedName>
    <definedName name="VAS076_F_Vamzdynai732GeriamojoVandens">'Forma 7'!$H$41</definedName>
    <definedName name="VAS076_F_Vamzdynai733GeriamojoVandens" localSheetId="9">'Forma 7'!$I$41</definedName>
    <definedName name="VAS076_F_Vamzdynai733GeriamojoVandens">'Forma 7'!$I$41</definedName>
    <definedName name="VAS076_F_Vamzdynai73IsViso" localSheetId="9">'Forma 7'!$F$41</definedName>
    <definedName name="VAS076_F_Vamzdynai73IsViso">'Forma 7'!$F$41</definedName>
    <definedName name="VAS076_F_Vamzdynai741NuotekuSurinkimas" localSheetId="9">'Forma 7'!$K$41</definedName>
    <definedName name="VAS076_F_Vamzdynai741NuotekuSurinkimas">'Forma 7'!$K$41</definedName>
    <definedName name="VAS076_F_Vamzdynai742NuotekuValymas" localSheetId="9">'Forma 7'!$L$41</definedName>
    <definedName name="VAS076_F_Vamzdynai742NuotekuValymas">'Forma 7'!$L$41</definedName>
    <definedName name="VAS076_F_Vamzdynai743NuotekuDumblo" localSheetId="9">'Forma 7'!$M$41</definedName>
    <definedName name="VAS076_F_Vamzdynai743NuotekuDumblo">'Forma 7'!$M$41</definedName>
    <definedName name="VAS076_F_Vamzdynai74IsViso" localSheetId="9">'Forma 7'!$J$41</definedName>
    <definedName name="VAS076_F_Vamzdynai74IsViso">'Forma 7'!$J$41</definedName>
    <definedName name="VAS076_F_Vamzdynai75PavirsiniuNuoteku" localSheetId="9">'Forma 7'!$N$41</definedName>
    <definedName name="VAS076_F_Vamzdynai75PavirsiniuNuoteku">'Forma 7'!$N$41</definedName>
    <definedName name="VAS076_F_Vamzdynai76KitosReguliuojamosios" localSheetId="9">'Forma 7'!$O$41</definedName>
    <definedName name="VAS076_F_Vamzdynai76KitosReguliuojamosios">'Forma 7'!$O$41</definedName>
    <definedName name="VAS076_F_Vamzdynai77KitosVeiklos" localSheetId="9">'Forma 7'!$P$41</definedName>
    <definedName name="VAS076_F_Vamzdynai77KitosVeiklos">'Forma 7'!$P$41</definedName>
    <definedName name="VAS076_F_Vamzdynai81IS" localSheetId="9">'Forma 7'!$D$64</definedName>
    <definedName name="VAS076_F_Vamzdynai81IS">'Forma 7'!$D$64</definedName>
    <definedName name="VAS076_F_Vamzdynai82ApskaitosVeikla" localSheetId="9">'Forma 7'!$E$64</definedName>
    <definedName name="VAS076_F_Vamzdynai82ApskaitosVeikla">'Forma 7'!$E$64</definedName>
    <definedName name="VAS076_F_Vamzdynai831GeriamojoVandens" localSheetId="9">'Forma 7'!$G$64</definedName>
    <definedName name="VAS076_F_Vamzdynai831GeriamojoVandens">'Forma 7'!$G$64</definedName>
    <definedName name="VAS076_F_Vamzdynai832GeriamojoVandens" localSheetId="9">'Forma 7'!$H$64</definedName>
    <definedName name="VAS076_F_Vamzdynai832GeriamojoVandens">'Forma 7'!$H$64</definedName>
    <definedName name="VAS076_F_Vamzdynai833GeriamojoVandens" localSheetId="9">'Forma 7'!$I$64</definedName>
    <definedName name="VAS076_F_Vamzdynai833GeriamojoVandens">'Forma 7'!$I$64</definedName>
    <definedName name="VAS076_F_Vamzdynai83IsViso" localSheetId="9">'Forma 7'!$F$64</definedName>
    <definedName name="VAS076_F_Vamzdynai83IsViso">'Forma 7'!$F$64</definedName>
    <definedName name="VAS076_F_Vamzdynai841NuotekuSurinkimas" localSheetId="9">'Forma 7'!$K$64</definedName>
    <definedName name="VAS076_F_Vamzdynai841NuotekuSurinkimas">'Forma 7'!$K$64</definedName>
    <definedName name="VAS076_F_Vamzdynai842NuotekuValymas" localSheetId="9">'Forma 7'!$L$64</definedName>
    <definedName name="VAS076_F_Vamzdynai842NuotekuValymas">'Forma 7'!$L$64</definedName>
    <definedName name="VAS076_F_Vamzdynai843NuotekuDumblo" localSheetId="9">'Forma 7'!$M$64</definedName>
    <definedName name="VAS076_F_Vamzdynai843NuotekuDumblo">'Forma 7'!$M$64</definedName>
    <definedName name="VAS076_F_Vamzdynai84IsViso" localSheetId="9">'Forma 7'!$J$64</definedName>
    <definedName name="VAS076_F_Vamzdynai84IsViso">'Forma 7'!$J$64</definedName>
    <definedName name="VAS076_F_Vamzdynai85PavirsiniuNuoteku" localSheetId="9">'Forma 7'!$N$64</definedName>
    <definedName name="VAS076_F_Vamzdynai85PavirsiniuNuoteku">'Forma 7'!$N$64</definedName>
    <definedName name="VAS076_F_Vamzdynai86KitosReguliuojamosios" localSheetId="9">'Forma 7'!$O$64</definedName>
    <definedName name="VAS076_F_Vamzdynai86KitosReguliuojamosios">'Forma 7'!$O$64</definedName>
    <definedName name="VAS076_F_Vamzdynai87KitosVeiklos" localSheetId="9">'Forma 7'!$P$64</definedName>
    <definedName name="VAS076_F_Vamzdynai87KitosVeiklos">'Forma 7'!$P$64</definedName>
    <definedName name="VAS076_F_Vamzdynai91IS" localSheetId="9">'Forma 7'!$D$104</definedName>
    <definedName name="VAS076_F_Vamzdynai91IS">'Forma 7'!$D$104</definedName>
    <definedName name="VAS076_F_Vamzdynai92ApskaitosVeikla" localSheetId="9">'Forma 7'!$E$104</definedName>
    <definedName name="VAS076_F_Vamzdynai92ApskaitosVeikla">'Forma 7'!$E$104</definedName>
    <definedName name="VAS076_F_Vamzdynai931GeriamojoVandens" localSheetId="9">'Forma 7'!$G$104</definedName>
    <definedName name="VAS076_F_Vamzdynai931GeriamojoVandens">'Forma 7'!$G$104</definedName>
    <definedName name="VAS076_F_Vamzdynai932GeriamojoVandens" localSheetId="9">'Forma 7'!$H$104</definedName>
    <definedName name="VAS076_F_Vamzdynai932GeriamojoVandens">'Forma 7'!$H$104</definedName>
    <definedName name="VAS076_F_Vamzdynai933GeriamojoVandens" localSheetId="9">'Forma 7'!$I$104</definedName>
    <definedName name="VAS076_F_Vamzdynai933GeriamojoVandens">'Forma 7'!$I$104</definedName>
    <definedName name="VAS076_F_Vamzdynai93IsViso" localSheetId="9">'Forma 7'!$F$104</definedName>
    <definedName name="VAS076_F_Vamzdynai93IsViso">'Forma 7'!$F$104</definedName>
    <definedName name="VAS076_F_Vamzdynai941NuotekuSurinkimas" localSheetId="9">'Forma 7'!$K$104</definedName>
    <definedName name="VAS076_F_Vamzdynai941NuotekuSurinkimas">'Forma 7'!$K$104</definedName>
    <definedName name="VAS076_F_Vamzdynai942NuotekuValymas" localSheetId="9">'Forma 7'!$L$104</definedName>
    <definedName name="VAS076_F_Vamzdynai942NuotekuValymas">'Forma 7'!$L$104</definedName>
    <definedName name="VAS076_F_Vamzdynai943NuotekuDumblo" localSheetId="9">'Forma 7'!$M$104</definedName>
    <definedName name="VAS076_F_Vamzdynai943NuotekuDumblo">'Forma 7'!$M$104</definedName>
    <definedName name="VAS076_F_Vamzdynai94IsViso" localSheetId="9">'Forma 7'!$J$104</definedName>
    <definedName name="VAS076_F_Vamzdynai94IsViso">'Forma 7'!$J$104</definedName>
    <definedName name="VAS076_F_Vamzdynai95PavirsiniuNuoteku" localSheetId="9">'Forma 7'!$N$104</definedName>
    <definedName name="VAS076_F_Vamzdynai95PavirsiniuNuoteku">'Forma 7'!$N$104</definedName>
    <definedName name="VAS076_F_Vamzdynai96KitosReguliuojamosios" localSheetId="9">'Forma 7'!$O$104</definedName>
    <definedName name="VAS076_F_Vamzdynai96KitosReguliuojamosios">'Forma 7'!$O$104</definedName>
    <definedName name="VAS076_F_Vamzdynai97KitosVeiklos" localSheetId="9">'Forma 7'!$P$104</definedName>
    <definedName name="VAS076_F_Vamzdynai97KitosVeiklos">'Forma 7'!$P$104</definedName>
    <definedName name="VAS076_F_Vandenssiurbli51IS" localSheetId="9">'Forma 7'!$D$21</definedName>
    <definedName name="VAS076_F_Vandenssiurbli51IS">'Forma 7'!$D$21</definedName>
    <definedName name="VAS076_F_Vandenssiurbli52ApskaitosVeikla" localSheetId="9">'Forma 7'!$E$21</definedName>
    <definedName name="VAS076_F_Vandenssiurbli52ApskaitosVeikla">'Forma 7'!$E$21</definedName>
    <definedName name="VAS076_F_Vandenssiurbli531GeriamojoVandens" localSheetId="9">'Forma 7'!$G$21</definedName>
    <definedName name="VAS076_F_Vandenssiurbli531GeriamojoVandens">'Forma 7'!$G$21</definedName>
    <definedName name="VAS076_F_Vandenssiurbli532GeriamojoVandens" localSheetId="9">'Forma 7'!$H$21</definedName>
    <definedName name="VAS076_F_Vandenssiurbli532GeriamojoVandens">'Forma 7'!$H$21</definedName>
    <definedName name="VAS076_F_Vandenssiurbli533GeriamojoVandens" localSheetId="9">'Forma 7'!$I$21</definedName>
    <definedName name="VAS076_F_Vandenssiurbli533GeriamojoVandens">'Forma 7'!$I$21</definedName>
    <definedName name="VAS076_F_Vandenssiurbli53IsViso" localSheetId="9">'Forma 7'!$F$21</definedName>
    <definedName name="VAS076_F_Vandenssiurbli53IsViso">'Forma 7'!$F$21</definedName>
    <definedName name="VAS076_F_Vandenssiurbli541NuotekuSurinkimas" localSheetId="9">'Forma 7'!$K$21</definedName>
    <definedName name="VAS076_F_Vandenssiurbli541NuotekuSurinkimas">'Forma 7'!$K$21</definedName>
    <definedName name="VAS076_F_Vandenssiurbli542NuotekuValymas" localSheetId="9">'Forma 7'!$L$21</definedName>
    <definedName name="VAS076_F_Vandenssiurbli542NuotekuValymas">'Forma 7'!$L$21</definedName>
    <definedName name="VAS076_F_Vandenssiurbli543NuotekuDumblo" localSheetId="9">'Forma 7'!$M$21</definedName>
    <definedName name="VAS076_F_Vandenssiurbli543NuotekuDumblo">'Forma 7'!$M$21</definedName>
    <definedName name="VAS076_F_Vandenssiurbli54IsViso" localSheetId="9">'Forma 7'!$J$21</definedName>
    <definedName name="VAS076_F_Vandenssiurbli54IsViso">'Forma 7'!$J$21</definedName>
    <definedName name="VAS076_F_Vandenssiurbli55PavirsiniuNuoteku" localSheetId="9">'Forma 7'!$N$21</definedName>
    <definedName name="VAS076_F_Vandenssiurbli55PavirsiniuNuoteku">'Forma 7'!$N$21</definedName>
    <definedName name="VAS076_F_Vandenssiurbli56KitosReguliuojamosios" localSheetId="9">'Forma 7'!$O$21</definedName>
    <definedName name="VAS076_F_Vandenssiurbli56KitosReguliuojamosios">'Forma 7'!$O$21</definedName>
    <definedName name="VAS076_F_Vandenssiurbli57KitosVeiklos" localSheetId="9">'Forma 7'!$P$21</definedName>
    <definedName name="VAS076_F_Vandenssiurbli57KitosVeiklos">'Forma 7'!$P$21</definedName>
    <definedName name="VAS076_F_Vandenssiurbli61IS" localSheetId="9">'Forma 7'!$D$44</definedName>
    <definedName name="VAS076_F_Vandenssiurbli61IS">'Forma 7'!$D$44</definedName>
    <definedName name="VAS076_F_Vandenssiurbli62ApskaitosVeikla" localSheetId="9">'Forma 7'!$E$44</definedName>
    <definedName name="VAS076_F_Vandenssiurbli62ApskaitosVeikla">'Forma 7'!$E$44</definedName>
    <definedName name="VAS076_F_Vandenssiurbli631GeriamojoVandens" localSheetId="9">'Forma 7'!$G$44</definedName>
    <definedName name="VAS076_F_Vandenssiurbli631GeriamojoVandens">'Forma 7'!$G$44</definedName>
    <definedName name="VAS076_F_Vandenssiurbli632GeriamojoVandens" localSheetId="9">'Forma 7'!$H$44</definedName>
    <definedName name="VAS076_F_Vandenssiurbli632GeriamojoVandens">'Forma 7'!$H$44</definedName>
    <definedName name="VAS076_F_Vandenssiurbli633GeriamojoVandens" localSheetId="9">'Forma 7'!$I$44</definedName>
    <definedName name="VAS076_F_Vandenssiurbli633GeriamojoVandens">'Forma 7'!$I$44</definedName>
    <definedName name="VAS076_F_Vandenssiurbli63IsViso" localSheetId="9">'Forma 7'!$F$44</definedName>
    <definedName name="VAS076_F_Vandenssiurbli63IsViso">'Forma 7'!$F$44</definedName>
    <definedName name="VAS076_F_Vandenssiurbli641NuotekuSurinkimas" localSheetId="9">'Forma 7'!$K$44</definedName>
    <definedName name="VAS076_F_Vandenssiurbli641NuotekuSurinkimas">'Forma 7'!$K$44</definedName>
    <definedName name="VAS076_F_Vandenssiurbli642NuotekuValymas" localSheetId="9">'Forma 7'!$L$44</definedName>
    <definedName name="VAS076_F_Vandenssiurbli642NuotekuValymas">'Forma 7'!$L$44</definedName>
    <definedName name="VAS076_F_Vandenssiurbli643NuotekuDumblo" localSheetId="9">'Forma 7'!$M$44</definedName>
    <definedName name="VAS076_F_Vandenssiurbli643NuotekuDumblo">'Forma 7'!$M$44</definedName>
    <definedName name="VAS076_F_Vandenssiurbli64IsViso" localSheetId="9">'Forma 7'!$J$44</definedName>
    <definedName name="VAS076_F_Vandenssiurbli64IsViso">'Forma 7'!$J$44</definedName>
    <definedName name="VAS076_F_Vandenssiurbli65PavirsiniuNuoteku" localSheetId="9">'Forma 7'!$N$44</definedName>
    <definedName name="VAS076_F_Vandenssiurbli65PavirsiniuNuoteku">'Forma 7'!$N$44</definedName>
    <definedName name="VAS076_F_Vandenssiurbli66KitosReguliuojamosios" localSheetId="9">'Forma 7'!$O$44</definedName>
    <definedName name="VAS076_F_Vandenssiurbli66KitosReguliuojamosios">'Forma 7'!$O$44</definedName>
    <definedName name="VAS076_F_Vandenssiurbli67KitosVeiklos" localSheetId="9">'Forma 7'!$P$44</definedName>
    <definedName name="VAS076_F_Vandenssiurbli67KitosVeiklos">'Forma 7'!$P$44</definedName>
    <definedName name="VAS076_F_Vandenssiurbli71IS" localSheetId="9">'Forma 7'!$D$67</definedName>
    <definedName name="VAS076_F_Vandenssiurbli71IS">'Forma 7'!$D$67</definedName>
    <definedName name="VAS076_F_Vandenssiurbli72ApskaitosVeikla" localSheetId="9">'Forma 7'!$E$67</definedName>
    <definedName name="VAS076_F_Vandenssiurbli72ApskaitosVeikla">'Forma 7'!$E$67</definedName>
    <definedName name="VAS076_F_Vandenssiurbli731GeriamojoVandens" localSheetId="9">'Forma 7'!$G$67</definedName>
    <definedName name="VAS076_F_Vandenssiurbli731GeriamojoVandens">'Forma 7'!$G$67</definedName>
    <definedName name="VAS076_F_Vandenssiurbli732GeriamojoVandens" localSheetId="9">'Forma 7'!$H$67</definedName>
    <definedName name="VAS076_F_Vandenssiurbli732GeriamojoVandens">'Forma 7'!$H$67</definedName>
    <definedName name="VAS076_F_Vandenssiurbli733GeriamojoVandens" localSheetId="9">'Forma 7'!$I$67</definedName>
    <definedName name="VAS076_F_Vandenssiurbli733GeriamojoVandens">'Forma 7'!$I$67</definedName>
    <definedName name="VAS076_F_Vandenssiurbli73IsViso" localSheetId="9">'Forma 7'!$F$67</definedName>
    <definedName name="VAS076_F_Vandenssiurbli73IsViso">'Forma 7'!$F$67</definedName>
    <definedName name="VAS076_F_Vandenssiurbli741NuotekuSurinkimas" localSheetId="9">'Forma 7'!$K$67</definedName>
    <definedName name="VAS076_F_Vandenssiurbli741NuotekuSurinkimas">'Forma 7'!$K$67</definedName>
    <definedName name="VAS076_F_Vandenssiurbli742NuotekuValymas" localSheetId="9">'Forma 7'!$L$67</definedName>
    <definedName name="VAS076_F_Vandenssiurbli742NuotekuValymas">'Forma 7'!$L$67</definedName>
    <definedName name="VAS076_F_Vandenssiurbli743NuotekuDumblo" localSheetId="9">'Forma 7'!$M$67</definedName>
    <definedName name="VAS076_F_Vandenssiurbli743NuotekuDumblo">'Forma 7'!$M$67</definedName>
    <definedName name="VAS076_F_Vandenssiurbli74IsViso" localSheetId="9">'Forma 7'!$J$67</definedName>
    <definedName name="VAS076_F_Vandenssiurbli74IsViso">'Forma 7'!$J$67</definedName>
    <definedName name="VAS076_F_Vandenssiurbli75PavirsiniuNuoteku" localSheetId="9">'Forma 7'!$N$67</definedName>
    <definedName name="VAS076_F_Vandenssiurbli75PavirsiniuNuoteku">'Forma 7'!$N$67</definedName>
    <definedName name="VAS076_F_Vandenssiurbli76KitosReguliuojamosios" localSheetId="9">'Forma 7'!$O$67</definedName>
    <definedName name="VAS076_F_Vandenssiurbli76KitosReguliuojamosios">'Forma 7'!$O$67</definedName>
    <definedName name="VAS076_F_Vandenssiurbli77KitosVeiklos" localSheetId="9">'Forma 7'!$P$67</definedName>
    <definedName name="VAS076_F_Vandenssiurbli77KitosVeiklos">'Forma 7'!$P$67</definedName>
    <definedName name="VAS076_F_Verslovienetui31IS" localSheetId="9">'Forma 7'!$D$134</definedName>
    <definedName name="VAS076_F_Verslovienetui31IS">'Forma 7'!$D$134</definedName>
    <definedName name="VAS076_F_Verslovienetui32ApskaitosVeikla" localSheetId="9">'Forma 7'!$E$134</definedName>
    <definedName name="VAS076_F_Verslovienetui32ApskaitosVeikla">'Forma 7'!$E$134</definedName>
    <definedName name="VAS076_F_Verslovienetui331GeriamojoVandens" localSheetId="9">'Forma 7'!$G$134</definedName>
    <definedName name="VAS076_F_Verslovienetui331GeriamojoVandens">'Forma 7'!$G$134</definedName>
    <definedName name="VAS076_F_Verslovienetui332GeriamojoVandens" localSheetId="9">'Forma 7'!$H$134</definedName>
    <definedName name="VAS076_F_Verslovienetui332GeriamojoVandens">'Forma 7'!$H$134</definedName>
    <definedName name="VAS076_F_Verslovienetui333GeriamojoVandens" localSheetId="9">'Forma 7'!$I$134</definedName>
    <definedName name="VAS076_F_Verslovienetui333GeriamojoVandens">'Forma 7'!$I$134</definedName>
    <definedName name="VAS076_F_Verslovienetui33IsViso" localSheetId="9">'Forma 7'!$F$134</definedName>
    <definedName name="VAS076_F_Verslovienetui33IsViso">'Forma 7'!$F$134</definedName>
    <definedName name="VAS076_F_Verslovienetui341NuotekuSurinkimas" localSheetId="9">'Forma 7'!$K$134</definedName>
    <definedName name="VAS076_F_Verslovienetui341NuotekuSurinkimas">'Forma 7'!$K$134</definedName>
    <definedName name="VAS076_F_Verslovienetui342NuotekuValymas" localSheetId="9">'Forma 7'!$L$134</definedName>
    <definedName name="VAS076_F_Verslovienetui342NuotekuValymas">'Forma 7'!$L$134</definedName>
    <definedName name="VAS076_F_Verslovienetui343NuotekuDumblo" localSheetId="9">'Forma 7'!$M$134</definedName>
    <definedName name="VAS076_F_Verslovienetui343NuotekuDumblo">'Forma 7'!$M$134</definedName>
    <definedName name="VAS076_F_Verslovienetui34IsViso" localSheetId="9">'Forma 7'!$J$134</definedName>
    <definedName name="VAS076_F_Verslovienetui34IsViso">'Forma 7'!$J$134</definedName>
    <definedName name="VAS076_F_Verslovienetui35PavirsiniuNuoteku" localSheetId="9">'Forma 7'!$N$134</definedName>
    <definedName name="VAS076_F_Verslovienetui35PavirsiniuNuoteku">'Forma 7'!$N$134</definedName>
    <definedName name="VAS076_F_Verslovienetui36KitosReguliuojamosios" localSheetId="9">'Forma 7'!$O$134</definedName>
    <definedName name="VAS076_F_Verslovienetui36KitosReguliuojamosios">'Forma 7'!$O$134</definedName>
    <definedName name="VAS076_F_Verslovienetui37KitosVeiklos" localSheetId="9">'Forma 7'!$P$134</definedName>
    <definedName name="VAS076_F_Verslovienetui37KitosVeiklos">'Forma 7'!$P$134</definedName>
    <definedName name="VAS077_D_Abonentaiirvar1" localSheetId="8">'Forma 8'!$C$81</definedName>
    <definedName name="VAS077_D_Abonentaiirvar1">'Forma 8'!$C$81</definedName>
    <definedName name="VAS077_D_Abonentaiirvar2" localSheetId="8">'Forma 8'!$C$82</definedName>
    <definedName name="VAS077_D_Abonentaiirvar2">'Forma 8'!$C$82</definedName>
    <definedName name="VAS077_D_Abonentaiirvar3" localSheetId="8">'Forma 8'!$C$83</definedName>
    <definedName name="VAS077_D_Abonentaiirvar3">'Forma 8'!$C$83</definedName>
    <definedName name="VAS077_D_Abonentaikurie1" localSheetId="8">'Forma 8'!$C$77</definedName>
    <definedName name="VAS077_D_Abonentaikurie1">'Forma 8'!$C$77</definedName>
    <definedName name="VAS077_D_Abonentaikurie2" localSheetId="8">'Forma 8'!$C$78</definedName>
    <definedName name="VAS077_D_Abonentaikurie2">'Forma 8'!$C$78</definedName>
    <definedName name="VAS077_D_Abonentaikurie3" localSheetId="8">'Forma 8'!$C$79</definedName>
    <definedName name="VAS077_D_Abonentaikurie3">'Forma 8'!$C$79</definedName>
    <definedName name="VAS077_D_Abonentams1" localSheetId="8">'Forma 8'!$C$21</definedName>
    <definedName name="VAS077_D_Abonentams1">'Forma 8'!$C$21</definedName>
    <definedName name="VAS077_D_Abonentamsuznu1" localSheetId="8">'Forma 8'!$C$45</definedName>
    <definedName name="VAS077_D_Abonentamsuznu1">'Forma 8'!$C$45</definedName>
    <definedName name="VAS077_D_Abonentamsuzsu1" localSheetId="8">'Forma 8'!$C$43</definedName>
    <definedName name="VAS077_D_Abonentamsuzsu1">'Forma 8'!$C$43</definedName>
    <definedName name="VAS077_D_Abonentamsuzva1" localSheetId="8">'Forma 8'!$C$44</definedName>
    <definedName name="VAS077_D_Abonentamsuzva1">'Forma 8'!$C$44</definedName>
    <definedName name="VAS077_D_Aptarnaujamuuk1" localSheetId="8">'Forma 8'!$C$68</definedName>
    <definedName name="VAS077_D_Aptarnaujamuuk1">'Forma 8'!$C$68</definedName>
    <definedName name="VAS077_D_Aptarnaujamuuk2" localSheetId="8">'Forma 8'!$C$76</definedName>
    <definedName name="VAS077_D_Aptarnaujamuuk2">'Forma 8'!$C$76</definedName>
    <definedName name="VAS077_D_Aptarnaujamuuk3" localSheetId="8">'Forma 8'!$C$80</definedName>
    <definedName name="VAS077_D_Aptarnaujamuuk3">'Forma 8'!$C$80</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8'!$C$66</definedName>
    <definedName name="VAS077_D_Gyventojuskaic1">'Forma 8'!$C$66</definedName>
    <definedName name="VAS077_D_Individualiuos1" localSheetId="8">'Forma 8'!$C$20</definedName>
    <definedName name="VAS077_D_Individualiuos1">'Forma 8'!$C$20</definedName>
    <definedName name="VAS077_D_Individualiuos2" localSheetId="8">'Forma 8'!$C$42</definedName>
    <definedName name="VAS077_D_Individualiuos2">'Forma 8'!$C$42</definedName>
    <definedName name="VAS077_D_Individualiuos3" localSheetId="8">'Forma 8'!$C$71</definedName>
    <definedName name="VAS077_D_Individualiuos3">'Forma 8'!$C$71</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8'!$C$50</definedName>
    <definedName name="VAS077_D_Issioskaiciaus10">'Forma 8'!$C$50</definedName>
    <definedName name="VAS077_D_Issioskaiciaus11" localSheetId="8">'Forma 8'!$C$62</definedName>
    <definedName name="VAS077_D_Issioskaiciaus11">'Forma 8'!$C$62</definedName>
    <definedName name="VAS077_D_Issioskaiciaus12" localSheetId="8">'Forma 8'!$C$70</definedName>
    <definedName name="VAS077_D_Issioskaiciaus12">'Forma 8'!$C$70</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8'!$C$48</definedName>
    <definedName name="VAS077_D_Issioskaiciaus9">'Forma 8'!$C$48</definedName>
    <definedName name="VAS077_D_Isvalytasbuiti1" localSheetId="8">'Forma 8'!$C$36</definedName>
    <definedName name="VAS077_D_Isvalytasbuiti1">'Forma 8'!$C$36</definedName>
    <definedName name="VAS077_D_Isvalytaspavir1" localSheetId="8">'Forma 8'!$C$55</definedName>
    <definedName name="VAS077_D_Isvalytaspavir1">'Forma 8'!$C$55</definedName>
    <definedName name="VAS077_D_Ivadinesirapsk1" localSheetId="8">'Forma 8'!$C$49</definedName>
    <definedName name="VAS077_D_Ivadinesirapsk1">'Forma 8'!$C$49</definedName>
    <definedName name="VAS077_D_Kitiukiosubjek1" localSheetId="8">'Forma 8'!$C$75</definedName>
    <definedName name="VAS077_D_Kitiukiosubjek1">'Forma 8'!$C$75</definedName>
    <definedName name="VAS077_D_Namuukiuskaici1" localSheetId="8">'Forma 8'!$C$67</definedName>
    <definedName name="VAS077_D_Namuukiuskaici1">'Forma 8'!$C$67</definedName>
    <definedName name="VAS077_D_Neapmoketaspav1" localSheetId="8">'Forma 8'!$C$59</definedName>
    <definedName name="VAS077_D_Neapmoketaspav1">'Forma 8'!$C$59</definedName>
    <definedName name="VAS077_D_Neapmoketaspav2" localSheetId="8">'Forma 8'!$C$64</definedName>
    <definedName name="VAS077_D_Neapmoketaspav2">'Forma 8'!$C$64</definedName>
    <definedName name="VAS077_D_Neapskaitytasb1" localSheetId="8">'Forma 8'!$C$47</definedName>
    <definedName name="VAS077_D_Neapskaitytasb1">'Forma 8'!$C$47</definedName>
    <definedName name="VAS077_D_Neapskaitytasv1" localSheetId="8">'Forma 8'!$C$25</definedName>
    <definedName name="VAS077_D_Neapskaitytasv1">'Forma 8'!$C$25</definedName>
    <definedName name="VAS077_D_Neapskaitytasv2" localSheetId="8">'Forma 8'!$C$61</definedName>
    <definedName name="VAS077_D_Neapskaitytasv2">'Forma 8'!$C$61</definedName>
    <definedName name="VAS077_D_Neapskaitytubu1" localSheetId="8">'Forma 8'!$C$63</definedName>
    <definedName name="VAS077_D_Neapskaitytubu1">'Forma 8'!$C$63</definedName>
    <definedName name="VAS077_D_Netektys1" localSheetId="8">'Forma 8'!$C$60</definedName>
    <definedName name="VAS077_D_Netektys1">'Forma 8'!$C$60</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8'!$C$51</definedName>
    <definedName name="VAS077_D_Pavirsinesnuot1">'Forma 8'!$C$51</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8'!$C$56</definedName>
    <definedName name="VAS077_D_Realizuotaspav1">'Forma 8'!$C$56</definedName>
    <definedName name="VAS077_D_Sezoniniamsabo1" localSheetId="8">'Forma 8'!$C$23</definedName>
    <definedName name="VAS077_D_Sezoniniamsabo1">'Forma 8'!$C$23</definedName>
    <definedName name="VAS077_D_Sezoniniamsabo2" localSheetId="8">'Forma 8'!$C$46</definedName>
    <definedName name="VAS077_D_Sezoniniamsabo2">'Forma 8'!$C$46</definedName>
    <definedName name="VAS077_D_Skirtumasdaugi1" localSheetId="8">'Forma 8'!$C$29</definedName>
    <definedName name="VAS077_D_Skirtumasdaugi1">'Forma 8'!$C$29</definedName>
    <definedName name="VAS077_D_Surenkamuaseni1" localSheetId="8">'Forma 8'!$C$34</definedName>
    <definedName name="VAS077_D_Surenkamuaseni1">'Forma 8'!$C$34</definedName>
    <definedName name="VAS077_D_Surinktaatskir1" localSheetId="8">'Forma 8'!$C$54</definedName>
    <definedName name="VAS077_D_Surinktaatskir1">'Forma 8'!$C$54</definedName>
    <definedName name="VAS077_D_Surinktaatskir2" localSheetId="8">'Forma 8'!$C$58</definedName>
    <definedName name="VAS077_D_Surinktaatskir2">'Forma 8'!$C$58</definedName>
    <definedName name="VAS077_D_Surinktabuitin1" localSheetId="8">'Forma 8'!$C$32</definedName>
    <definedName name="VAS077_D_Surinktabuitin1">'Forma 8'!$C$32</definedName>
    <definedName name="VAS077_D_Surinktamisriu1" localSheetId="8">'Forma 8'!$C$53</definedName>
    <definedName name="VAS077_D_Surinktamisriu1">'Forma 8'!$C$53</definedName>
    <definedName name="VAS077_D_Surinktamisriu2" localSheetId="8">'Forma 8'!$C$57</definedName>
    <definedName name="VAS077_D_Surinktamisriu2">'Forma 8'!$C$57</definedName>
    <definedName name="VAS077_D_Surinktapavirs1" localSheetId="8">'Forma 8'!$C$52</definedName>
    <definedName name="VAS077_D_Surinktapavirs1">'Forma 8'!$C$52</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Vandenskiekiss1" localSheetId="8">'Forma 8'!$C$24</definedName>
    <definedName name="VAS077_D_Vandenskiekiss1">'Forma 8'!$C$24</definedName>
    <definedName name="VAS077_D_Vartotojai1" localSheetId="8">'Forma 8'!$C$65</definedName>
    <definedName name="VAS077_D_Vartotojai1">'Forma 8'!$C$65</definedName>
    <definedName name="VAS077_D_Vartotojaikuri1" localSheetId="8">'Forma 8'!$C$69</definedName>
    <definedName name="VAS077_D_Vartotojaikuri1">'Forma 8'!$C$69</definedName>
    <definedName name="VAS077_D_Vartotojaikuri2" localSheetId="8">'Forma 8'!$C$72</definedName>
    <definedName name="VAS077_D_Vartotojaikuri2">'Forma 8'!$C$72</definedName>
    <definedName name="VAS077_D_Vartotojaikuri3" localSheetId="8">'Forma 8'!$C$73</definedName>
    <definedName name="VAS077_D_Vartotojaikuri3">'Forma 8'!$C$73</definedName>
    <definedName name="VAS077_D_Vartotojaikuri4" localSheetId="8">'Forma 8'!$C$74</definedName>
    <definedName name="VAS077_D_Vartotojaikuri4">'Forma 8'!$C$74</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8'!$E$81</definedName>
    <definedName name="VAS077_F_Abonentaiirvar1AtaskaitinisLaikotarpis">'Forma 8'!$E$81</definedName>
    <definedName name="VAS077_F_Abonentaiirvar2AtaskaitinisLaikotarpis" localSheetId="8">'Forma 8'!$E$82</definedName>
    <definedName name="VAS077_F_Abonentaiirvar2AtaskaitinisLaikotarpis">'Forma 8'!$E$82</definedName>
    <definedName name="VAS077_F_Abonentaiirvar3AtaskaitinisLaikotarpis" localSheetId="8">'Forma 8'!$E$83</definedName>
    <definedName name="VAS077_F_Abonentaiirvar3AtaskaitinisLaikotarpis">'Forma 8'!$E$83</definedName>
    <definedName name="VAS077_F_Abonentaikurie1AtaskaitinisLaikotarpis" localSheetId="8">'Forma 8'!$E$77</definedName>
    <definedName name="VAS077_F_Abonentaikurie1AtaskaitinisLaikotarpis">'Forma 8'!$E$77</definedName>
    <definedName name="VAS077_F_Abonentaikurie2AtaskaitinisLaikotarpis" localSheetId="8">'Forma 8'!$E$78</definedName>
    <definedName name="VAS077_F_Abonentaikurie2AtaskaitinisLaikotarpis">'Forma 8'!$E$78</definedName>
    <definedName name="VAS077_F_Abonentaikurie3AtaskaitinisLaikotarpis" localSheetId="8">'Forma 8'!$E$79</definedName>
    <definedName name="VAS077_F_Abonentaikurie3AtaskaitinisLaikotarpis">'Forma 8'!$E$79</definedName>
    <definedName name="VAS077_F_Abonentams1AtaskaitinisLaikotarpis" localSheetId="8">'Forma 8'!$E$21</definedName>
    <definedName name="VAS077_F_Abonentams1AtaskaitinisLaikotarpis">'Forma 8'!$E$21</definedName>
    <definedName name="VAS077_F_Abonentamsuznu1AtaskaitinisLaikotarpis" localSheetId="8">'Forma 8'!$E$45</definedName>
    <definedName name="VAS077_F_Abonentamsuznu1AtaskaitinisLaikotarpis">'Forma 8'!$E$45</definedName>
    <definedName name="VAS077_F_Abonentamsuzsu1AtaskaitinisLaikotarpis" localSheetId="8">'Forma 8'!$E$43</definedName>
    <definedName name="VAS077_F_Abonentamsuzsu1AtaskaitinisLaikotarpis">'Forma 8'!$E$43</definedName>
    <definedName name="VAS077_F_Abonentamsuzva1AtaskaitinisLaikotarpis" localSheetId="8">'Forma 8'!$E$44</definedName>
    <definedName name="VAS077_F_Abonentamsuzva1AtaskaitinisLaikotarpis">'Forma 8'!$E$44</definedName>
    <definedName name="VAS077_F_Aptarnaujamuuk1AtaskaitinisLaikotarpis" localSheetId="8">'Forma 8'!$E$68</definedName>
    <definedName name="VAS077_F_Aptarnaujamuuk1AtaskaitinisLaikotarpis">'Forma 8'!$E$68</definedName>
    <definedName name="VAS077_F_Aptarnaujamuuk2AtaskaitinisLaikotarpis" localSheetId="8">'Forma 8'!$E$76</definedName>
    <definedName name="VAS077_F_Aptarnaujamuuk2AtaskaitinisLaikotarpis">'Forma 8'!$E$76</definedName>
    <definedName name="VAS077_F_Aptarnaujamuuk3AtaskaitinisLaikotarpis" localSheetId="8">'Forma 8'!$E$80</definedName>
    <definedName name="VAS077_F_Aptarnaujamuuk3AtaskaitinisLaikotarpis">'Forma 8'!$E$80</definedName>
    <definedName name="VAS077_F_Daugiabuciunam1AtaskaitinisLaikotarpis" localSheetId="8">'Forma 8'!$E$28</definedName>
    <definedName name="VAS077_F_Daugiabuciunam1AtaskaitinisLaikotarpis">'Forma 8'!$E$28</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8'!$E$66</definedName>
    <definedName name="VAS077_F_Gyventojuskaic1AtaskaitinisLaikotarpis">'Forma 8'!$E$66</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8'!$E$42</definedName>
    <definedName name="VAS077_F_Individualiuos2AtaskaitinisLaikotarpis">'Forma 8'!$E$42</definedName>
    <definedName name="VAS077_F_Individualiuos3AtaskaitinisLaikotarpis" localSheetId="8">'Forma 8'!$E$71</definedName>
    <definedName name="VAS077_F_Individualiuos3AtaskaitinisLaikotarpis">'Forma 8'!$E$71</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8'!$E$50</definedName>
    <definedName name="VAS077_F_Issioskaiciaus10AtaskaitinisLaikotarpis">'Forma 8'!$E$50</definedName>
    <definedName name="VAS077_F_Issioskaiciaus11AtaskaitinisLaikotarpis" localSheetId="8">'Forma 8'!$E$62</definedName>
    <definedName name="VAS077_F_Issioskaiciaus11AtaskaitinisLaikotarpis">'Forma 8'!$E$62</definedName>
    <definedName name="VAS077_F_Issioskaiciaus12AtaskaitinisLaikotarpis" localSheetId="8">'Forma 8'!$E$70</definedName>
    <definedName name="VAS077_F_Issioskaiciaus12AtaskaitinisLaikotarpis">'Forma 8'!$E$70</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8'!$E$48</definedName>
    <definedName name="VAS077_F_Issioskaiciaus9AtaskaitinisLaikotarpis">'Forma 8'!$E$48</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8'!$E$55</definedName>
    <definedName name="VAS077_F_Isvalytaspavir1AtaskaitinisLaikotarpis">'Forma 8'!$E$55</definedName>
    <definedName name="VAS077_F_Ivadinesirapsk1AtaskaitinisLaikotarpis" localSheetId="8">'Forma 8'!$E$49</definedName>
    <definedName name="VAS077_F_Ivadinesirapsk1AtaskaitinisLaikotarpis">'Forma 8'!$E$49</definedName>
    <definedName name="VAS077_F_Kitiukiosubjek1AtaskaitinisLaikotarpis" localSheetId="8">'Forma 8'!$E$75</definedName>
    <definedName name="VAS077_F_Kitiukiosubjek1AtaskaitinisLaikotarpis">'Forma 8'!$E$75</definedName>
    <definedName name="VAS077_F_Namuukiuskaici1AtaskaitinisLaikotarpis" localSheetId="8">'Forma 8'!$E$67</definedName>
    <definedName name="VAS077_F_Namuukiuskaici1AtaskaitinisLaikotarpis">'Forma 8'!$E$67</definedName>
    <definedName name="VAS077_F_Neapmoketaspav1AtaskaitinisLaikotarpis" localSheetId="8">'Forma 8'!$E$59</definedName>
    <definedName name="VAS077_F_Neapmoketaspav1AtaskaitinisLaikotarpis">'Forma 8'!$E$59</definedName>
    <definedName name="VAS077_F_Neapmoketaspav2AtaskaitinisLaikotarpis" localSheetId="8">'Forma 8'!$E$64</definedName>
    <definedName name="VAS077_F_Neapmoketaspav2AtaskaitinisLaikotarpis">'Forma 8'!$E$64</definedName>
    <definedName name="VAS077_F_Neapskaitytasb1AtaskaitinisLaikotarpis" localSheetId="8">'Forma 8'!$E$47</definedName>
    <definedName name="VAS077_F_Neapskaitytasb1AtaskaitinisLaikotarpis">'Forma 8'!$E$47</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8'!$E$61</definedName>
    <definedName name="VAS077_F_Neapskaitytasv2AtaskaitinisLaikotarpis">'Forma 8'!$E$61</definedName>
    <definedName name="VAS077_F_Neapskaitytubu1AtaskaitinisLaikotarpis" localSheetId="8">'Forma 8'!$E$63</definedName>
    <definedName name="VAS077_F_Neapskaitytubu1AtaskaitinisLaikotarpis">'Forma 8'!$E$63</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8'!$E$56</definedName>
    <definedName name="VAS077_F_Realizuotaspav1AtaskaitinisLaikotarpis">'Forma 8'!$E$56</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8'!$E$46</definedName>
    <definedName name="VAS077_F_Sezoniniamsabo2AtaskaitinisLaikotarpis">'Forma 8'!$E$46</definedName>
    <definedName name="VAS077_F_Skirtumasdaugi1AtaskaitinisLaikotarpis" localSheetId="8">'Forma 8'!$E$29</definedName>
    <definedName name="VAS077_F_Skirtumasdaugi1AtaskaitinisLaikotarpis">'Forma 8'!$E$29</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8'!$E$54</definedName>
    <definedName name="VAS077_F_Surinktaatskir1AtaskaitinisLaikotarpis">'Forma 8'!$E$54</definedName>
    <definedName name="VAS077_F_Surinktaatskir2AtaskaitinisLaikotarpis" localSheetId="8">'Forma 8'!$E$58</definedName>
    <definedName name="VAS077_F_Surinktaatskir2AtaskaitinisLaikotarpis">'Forma 8'!$E$58</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8'!$E$53</definedName>
    <definedName name="VAS077_F_Surinktamisriu1AtaskaitinisLaikotarpis">'Forma 8'!$E$53</definedName>
    <definedName name="VAS077_F_Surinktamisriu2AtaskaitinisLaikotarpis" localSheetId="8">'Forma 8'!$E$57</definedName>
    <definedName name="VAS077_F_Surinktamisriu2AtaskaitinisLaikotarpis">'Forma 8'!$E$57</definedName>
    <definedName name="VAS077_F_Surinktapavirs1AtaskaitinisLaikotarpis" localSheetId="8">'Forma 8'!$E$52</definedName>
    <definedName name="VAS077_F_Surinktapavirs1AtaskaitinisLaikotarpis">'Forma 8'!$E$52</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8'!$E$69</definedName>
    <definedName name="VAS077_F_Vartotojaikuri1AtaskaitinisLaikotarpis">'Forma 8'!$E$69</definedName>
    <definedName name="VAS077_F_Vartotojaikuri2AtaskaitinisLaikotarpis" localSheetId="8">'Forma 8'!$E$72</definedName>
    <definedName name="VAS077_F_Vartotojaikuri2AtaskaitinisLaikotarpis">'Forma 8'!$E$72</definedName>
    <definedName name="VAS077_F_Vartotojaikuri3AtaskaitinisLaikotarpis" localSheetId="8">'Forma 8'!$E$73</definedName>
    <definedName name="VAS077_F_Vartotojaikuri3AtaskaitinisLaikotarpis">'Forma 8'!$E$73</definedName>
    <definedName name="VAS077_F_Vartotojaikuri4AtaskaitinisLaikotarpis" localSheetId="8">'Forma 8'!$E$74</definedName>
    <definedName name="VAS077_F_Vartotojaikuri4AtaskaitinisLaikotarpis">'Forma 8'!$E$74</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tiekyjel1" localSheetId="10">'Forma 9'!$C$74</definedName>
    <definedName name="VAS078_D_Vandentiekyjel1">'Forma 9'!$C$74</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tiekyjel1AtaskaitinisLaikotarpis" localSheetId="10">'Forma 9'!$E$74</definedName>
    <definedName name="VAS078_F_Vandentiekyjel1AtaskaitinisLaikotarpis">'Forma 9'!$E$74</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10'!$C$22</definedName>
    <definedName name="VAS079_D_Apskaitosveikl7">'Forma 10'!$C$22</definedName>
    <definedName name="VAS079_D_Apskaitosveikl8" localSheetId="7">'Forma 10'!$C$33</definedName>
    <definedName name="VAS079_D_Apskaitosveikl8">'Forma 10'!$C$33</definedName>
    <definedName name="VAS079_D_Apskaitosveikl9" localSheetId="7">'Forma 10'!$C$34</definedName>
    <definedName name="VAS079_D_Apskaitosveikl9">'Forma 10'!$C$34</definedName>
    <definedName name="VAS079_D_AtaskaitinisLaikotarpis" localSheetId="7">'Forma 10'!$E$9</definedName>
    <definedName name="VAS079_D_AtaskaitinisLaikotarpis">'Forma 10'!$E$9</definedName>
    <definedName name="VAS079_D_Bendraipriskir1" localSheetId="7">'Forma 10'!$C$37</definedName>
    <definedName name="VAS079_D_Bendraipriskir1">'Forma 10'!$C$37</definedName>
    <definedName name="VAS079_D_Darbuotojuskai1" localSheetId="7">'Forma 10'!$C$10</definedName>
    <definedName name="VAS079_D_Darbuotojuskai1">'Forma 10'!$C$10</definedName>
    <definedName name="VAS079_D_Darbuotojuskai2" localSheetId="7">'Forma 10'!$C$11</definedName>
    <definedName name="VAS079_D_Darbuotojuskai2">'Forma 10'!$C$11</definedName>
    <definedName name="VAS079_D_Darbuotojuskai3" localSheetId="7">'Forma 10'!$C$25</definedName>
    <definedName name="VAS079_D_Darbuotojuskai3">'Forma 10'!$C$25</definedName>
    <definedName name="VAS079_D_Geriamojovande17" localSheetId="7">'Forma 10'!$C$13</definedName>
    <definedName name="VAS079_D_Geriamojovande17">'Forma 10'!$C$13</definedName>
    <definedName name="VAS079_D_Gvtveiklaities1" localSheetId="7">'Forma 10'!$C$27</definedName>
    <definedName name="VAS079_D_Gvtveiklaities1">'Forma 10'!$C$27</definedName>
    <definedName name="VAS079_D_Gvtveiklaities2" localSheetId="7">'Forma 10'!$C$28</definedName>
    <definedName name="VAS079_D_Gvtveiklaities2">'Forma 10'!$C$28</definedName>
    <definedName name="VAS079_D_Issioskaiciaus18" localSheetId="7">'Forma 10'!$C$14</definedName>
    <definedName name="VAS079_D_Issioskaiciaus18">'Forma 10'!$C$14</definedName>
    <definedName name="VAS079_D_Issioskaiciaus19" localSheetId="7">'Forma 10'!$C$18</definedName>
    <definedName name="VAS079_D_Issioskaiciaus19">'Forma 10'!$C$18</definedName>
    <definedName name="VAS079_D_Netiesiogiaipr1" localSheetId="7">'Forma 10'!$C$23</definedName>
    <definedName name="VAS079_D_Netiesiogiaipr1">'Forma 10'!$C$23</definedName>
    <definedName name="VAS079_D_Netiesiogiaipr2" localSheetId="7">'Forma 10'!$C$35</definedName>
    <definedName name="VAS079_D_Netiesiogiaipr2">'Forma 10'!$C$35</definedName>
    <definedName name="VAS079_D_Netiesiogiaipr3" localSheetId="7">'Forma 10'!$C$36</definedName>
    <definedName name="VAS079_D_Netiesiogiaipr3">'Forma 10'!$C$36</definedName>
    <definedName name="VAS079_D_Ntveiklaitiesi1" localSheetId="7">'Forma 10'!$C$29</definedName>
    <definedName name="VAS079_D_Ntveiklaitiesi1">'Forma 10'!$C$29</definedName>
    <definedName name="VAS079_D_Ntveiklaitiesi2" localSheetId="7">'Forma 10'!$C$30</definedName>
    <definedName name="VAS079_D_Ntveiklaitiesi2">'Forma 10'!$C$30</definedName>
    <definedName name="VAS079_D_Nuotekudumblot13" localSheetId="7">'Forma 10'!$C$20</definedName>
    <definedName name="VAS079_D_Nuotekudumblot13">'Forma 10'!$C$20</definedName>
    <definedName name="VAS079_D_Nuotekutvarkym10" localSheetId="7">'Forma 10'!$C$17</definedName>
    <definedName name="VAS079_D_Nuotekutvarkym10">'Forma 10'!$C$17</definedName>
    <definedName name="VAS079_D_Nuotekuvalyme1" localSheetId="7">'Forma 10'!$C$19</definedName>
    <definedName name="VAS079_D_Nuotekuvalyme1">'Forma 10'!$C$19</definedName>
    <definedName name="VAS079_D_Pavirsiniunuot17" localSheetId="7">'Forma 10'!$C$21</definedName>
    <definedName name="VAS079_D_Pavirsiniunuot17">'Forma 10'!$C$21</definedName>
    <definedName name="VAS079_D_Pavirsiniunuot18" localSheetId="7">'Forma 10'!$C$31</definedName>
    <definedName name="VAS079_D_Pavirsiniunuot18">'Forma 10'!$C$31</definedName>
    <definedName name="VAS079_D_Pavirsiniunuot19" localSheetId="7">'Forma 10'!$C$32</definedName>
    <definedName name="VAS079_D_Pavirsiniunuot19">'Forma 10'!$C$32</definedName>
    <definedName name="VAS079_D_Reguliuojamaiv1" localSheetId="7">'Forma 10'!$C$24</definedName>
    <definedName name="VAS079_D_Reguliuojamaiv1">'Forma 10'!$C$24</definedName>
    <definedName name="VAS079_D_Reguliuojamaiv2" localSheetId="7">'Forma 10'!$C$38</definedName>
    <definedName name="VAS079_D_Reguliuojamaiv2">'Forma 10'!$C$38</definedName>
    <definedName name="VAS079_D_Santykiniairod1" localSheetId="7">'Forma 10'!$C$26</definedName>
    <definedName name="VAS079_D_Santykiniairod1">'Forma 10'!$C$26</definedName>
    <definedName name="VAS079_D_Tiesiogiaiirne1" localSheetId="7">'Forma 10'!$C$40</definedName>
    <definedName name="VAS079_D_Tiesiogiaiirne1">'Forma 10'!$C$40</definedName>
    <definedName name="VAS079_D_Tiesiogiaipris1" localSheetId="7">'Forma 10'!$C$12</definedName>
    <definedName name="VAS079_D_Tiesiogiaipris1">'Forma 10'!$C$12</definedName>
    <definedName name="VAS079_D_Vandenspristat1" localSheetId="7">'Forma 10'!$C$16</definedName>
    <definedName name="VAS079_D_Vandenspristat1">'Forma 10'!$C$16</definedName>
    <definedName name="VAS079_D_Vandensruosime2" localSheetId="7">'Forma 10'!$C$15</definedName>
    <definedName name="VAS079_D_Vandensruosime2">'Forma 10'!$C$15</definedName>
    <definedName name="VAS079_D_Vidutinisdarbo1" localSheetId="7">'Forma 10'!$C$39</definedName>
    <definedName name="VAS079_D_Vidutinisdarbo1">'Forma 10'!$C$39</definedName>
    <definedName name="VAS079_F_Apskaitosveikl7AtaskaitinisLaikotarpis" localSheetId="7">'Forma 10'!$E$22</definedName>
    <definedName name="VAS079_F_Apskaitosveikl7AtaskaitinisLaikotarpis">'Forma 10'!$E$22</definedName>
    <definedName name="VAS079_F_Apskaitosveikl8AtaskaitinisLaikotarpis" localSheetId="7">'Forma 10'!$E$33</definedName>
    <definedName name="VAS079_F_Apskaitosveikl8AtaskaitinisLaikotarpis">'Forma 10'!$E$33</definedName>
    <definedName name="VAS079_F_Apskaitosveikl9AtaskaitinisLaikotarpis" localSheetId="7">'Forma 10'!$E$34</definedName>
    <definedName name="VAS079_F_Apskaitosveikl9AtaskaitinisLaikotarpis">'Forma 10'!$E$34</definedName>
    <definedName name="VAS079_F_Bendraipriskir1AtaskaitinisLaikotarpis" localSheetId="7">'Forma 10'!$E$37</definedName>
    <definedName name="VAS079_F_Bendraipriskir1AtaskaitinisLaikotarpis">'Forma 10'!$E$37</definedName>
    <definedName name="VAS079_F_Darbuotojuskai1AtaskaitinisLaikotarpis" localSheetId="7">'Forma 10'!$E$10</definedName>
    <definedName name="VAS079_F_Darbuotojuskai1AtaskaitinisLaikotarpis">'Forma 10'!$E$10</definedName>
    <definedName name="VAS079_F_Darbuotojuskai2AtaskaitinisLaikotarpis" localSheetId="7">'Forma 10'!$E$11</definedName>
    <definedName name="VAS079_F_Darbuotojuskai2AtaskaitinisLaikotarpis">'Forma 10'!$E$11</definedName>
    <definedName name="VAS079_F_Darbuotojuskai3AtaskaitinisLaikotarpis" localSheetId="7">'Forma 10'!$E$25</definedName>
    <definedName name="VAS079_F_Darbuotojuskai3AtaskaitinisLaikotarpis">'Forma 10'!$E$25</definedName>
    <definedName name="VAS079_F_Geriamojovande17AtaskaitinisLaikotarpis" localSheetId="7">'Forma 10'!$E$13</definedName>
    <definedName name="VAS079_F_Geriamojovande17AtaskaitinisLaikotarpis">'Forma 10'!$E$13</definedName>
    <definedName name="VAS079_F_Gvtveiklaities1AtaskaitinisLaikotarpis" localSheetId="7">'Forma 10'!$E$27</definedName>
    <definedName name="VAS079_F_Gvtveiklaities1AtaskaitinisLaikotarpis">'Forma 10'!$E$27</definedName>
    <definedName name="VAS079_F_Gvtveiklaities2AtaskaitinisLaikotarpis" localSheetId="7">'Forma 10'!$E$28</definedName>
    <definedName name="VAS079_F_Gvtveiklaities2AtaskaitinisLaikotarpis">'Forma 10'!$E$28</definedName>
    <definedName name="VAS079_F_Issioskaiciaus18AtaskaitinisLaikotarpis" localSheetId="7">'Forma 10'!$E$14</definedName>
    <definedName name="VAS079_F_Issioskaiciaus18AtaskaitinisLaikotarpis">'Forma 10'!$E$14</definedName>
    <definedName name="VAS079_F_Issioskaiciaus19AtaskaitinisLaikotarpis" localSheetId="7">'Forma 10'!$E$18</definedName>
    <definedName name="VAS079_F_Issioskaiciaus19AtaskaitinisLaikotarpis">'Forma 10'!$E$18</definedName>
    <definedName name="VAS079_F_Netiesiogiaipr1AtaskaitinisLaikotarpis" localSheetId="7">'Forma 10'!$E$23</definedName>
    <definedName name="VAS079_F_Netiesiogiaipr1AtaskaitinisLaikotarpis">'Forma 10'!$E$23</definedName>
    <definedName name="VAS079_F_Netiesiogiaipr2AtaskaitinisLaikotarpis" localSheetId="7">'Forma 10'!$E$35</definedName>
    <definedName name="VAS079_F_Netiesiogiaipr2AtaskaitinisLaikotarpis">'Forma 10'!$E$35</definedName>
    <definedName name="VAS079_F_Netiesiogiaipr3AtaskaitinisLaikotarpis" localSheetId="7">'Forma 10'!$E$36</definedName>
    <definedName name="VAS079_F_Netiesiogiaipr3AtaskaitinisLaikotarpis">'Forma 10'!$E$36</definedName>
    <definedName name="VAS079_F_Ntveiklaitiesi1AtaskaitinisLaikotarpis" localSheetId="7">'Forma 10'!$E$29</definedName>
    <definedName name="VAS079_F_Ntveiklaitiesi1AtaskaitinisLaikotarpis">'Forma 10'!$E$29</definedName>
    <definedName name="VAS079_F_Ntveiklaitiesi2AtaskaitinisLaikotarpis" localSheetId="7">'Forma 10'!$E$30</definedName>
    <definedName name="VAS079_F_Ntveiklaitiesi2AtaskaitinisLaikotarpis">'Forma 10'!$E$30</definedName>
    <definedName name="VAS079_F_Nuotekudumblot13AtaskaitinisLaikotarpis" localSheetId="7">'Forma 10'!$E$20</definedName>
    <definedName name="VAS079_F_Nuotekudumblot13AtaskaitinisLaikotarpis">'Forma 10'!$E$20</definedName>
    <definedName name="VAS079_F_Nuotekutvarkym10AtaskaitinisLaikotarpis" localSheetId="7">'Forma 10'!$E$17</definedName>
    <definedName name="VAS079_F_Nuotekutvarkym10AtaskaitinisLaikotarpis">'Forma 10'!$E$17</definedName>
    <definedName name="VAS079_F_Nuotekuvalyme1AtaskaitinisLaikotarpis" localSheetId="7">'Forma 10'!$E$19</definedName>
    <definedName name="VAS079_F_Nuotekuvalyme1AtaskaitinisLaikotarpis">'Forma 10'!$E$19</definedName>
    <definedName name="VAS079_F_Pavirsiniunuot17AtaskaitinisLaikotarpis" localSheetId="7">'Forma 10'!$E$21</definedName>
    <definedName name="VAS079_F_Pavirsiniunuot17AtaskaitinisLaikotarpis">'Forma 10'!$E$21</definedName>
    <definedName name="VAS079_F_Pavirsiniunuot18AtaskaitinisLaikotarpis" localSheetId="7">'Forma 10'!$E$31</definedName>
    <definedName name="VAS079_F_Pavirsiniunuot18AtaskaitinisLaikotarpis">'Forma 10'!$E$31</definedName>
    <definedName name="VAS079_F_Pavirsiniunuot19AtaskaitinisLaikotarpis" localSheetId="7">'Forma 10'!$E$32</definedName>
    <definedName name="VAS079_F_Pavirsiniunuot19AtaskaitinisLaikotarpis">'Forma 10'!$E$32</definedName>
    <definedName name="VAS079_F_Reguliuojamaiv1AtaskaitinisLaikotarpis" localSheetId="7">'Forma 10'!$E$24</definedName>
    <definedName name="VAS079_F_Reguliuojamaiv1AtaskaitinisLaikotarpis">'Forma 10'!$E$24</definedName>
    <definedName name="VAS079_F_Reguliuojamaiv2AtaskaitinisLaikotarpis" localSheetId="7">'Forma 10'!$E$38</definedName>
    <definedName name="VAS079_F_Reguliuojamaiv2AtaskaitinisLaikotarpis">'Forma 10'!$E$38</definedName>
    <definedName name="VAS079_F_Santykiniairod1AtaskaitinisLaikotarpis" localSheetId="7">'Forma 10'!$E$26</definedName>
    <definedName name="VAS079_F_Santykiniairod1AtaskaitinisLaikotarpis">'Forma 10'!$E$26</definedName>
    <definedName name="VAS079_F_Tiesiogiaiirne1AtaskaitinisLaikotarpis" localSheetId="7">'Forma 10'!$E$40</definedName>
    <definedName name="VAS079_F_Tiesiogiaiirne1AtaskaitinisLaikotarpis">'Forma 10'!$E$40</definedName>
    <definedName name="VAS079_F_Tiesiogiaipris1AtaskaitinisLaikotarpis" localSheetId="7">'Forma 10'!$E$12</definedName>
    <definedName name="VAS079_F_Tiesiogiaipris1AtaskaitinisLaikotarpis">'Forma 10'!$E$12</definedName>
    <definedName name="VAS079_F_Vandenspristat1AtaskaitinisLaikotarpis" localSheetId="7">'Forma 10'!$E$16</definedName>
    <definedName name="VAS079_F_Vandenspristat1AtaskaitinisLaikotarpis">'Forma 10'!$E$16</definedName>
    <definedName name="VAS079_F_Vandensruosime2AtaskaitinisLaikotarpis" localSheetId="7">'Forma 10'!$E$15</definedName>
    <definedName name="VAS079_F_Vandensruosime2AtaskaitinisLaikotarpis">'Forma 10'!$E$15</definedName>
    <definedName name="VAS079_F_Vidutinisdarbo1AtaskaitinisLaikotarpis" localSheetId="7">'Forma 10'!$E$39</definedName>
    <definedName name="VAS079_F_Vidutinisdarbo1AtaskaitinisLaikotarpis">'Forma 10'!$E$39</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0" i="12" l="1"/>
  <c r="E185" i="12" s="1"/>
  <c r="E144" i="12"/>
  <c r="E130" i="12"/>
  <c r="E129" i="12" s="1"/>
  <c r="E55" i="8" s="1"/>
  <c r="E54" i="8" s="1"/>
  <c r="E83" i="12"/>
  <c r="E69" i="12"/>
  <c r="E62" i="12"/>
  <c r="J133" i="11"/>
  <c r="F133" i="11"/>
  <c r="J132" i="11"/>
  <c r="F132" i="11"/>
  <c r="J131" i="11"/>
  <c r="F131" i="11"/>
  <c r="J130" i="11"/>
  <c r="F130" i="11"/>
  <c r="J129" i="11"/>
  <c r="F129" i="11"/>
  <c r="J128" i="11"/>
  <c r="F128" i="11"/>
  <c r="J127" i="11"/>
  <c r="F127" i="11"/>
  <c r="J126" i="11"/>
  <c r="F126" i="11"/>
  <c r="J125" i="11"/>
  <c r="F125" i="11"/>
  <c r="J124" i="11"/>
  <c r="F124" i="11"/>
  <c r="J123" i="11"/>
  <c r="F123" i="11"/>
  <c r="J122" i="11"/>
  <c r="F122" i="11"/>
  <c r="J121" i="11"/>
  <c r="F121" i="11"/>
  <c r="J120" i="11"/>
  <c r="F120" i="11"/>
  <c r="J119" i="11"/>
  <c r="F119" i="11"/>
  <c r="P117" i="11"/>
  <c r="O117" i="11"/>
  <c r="N117" i="11"/>
  <c r="M117" i="11"/>
  <c r="L117" i="11"/>
  <c r="K117" i="11"/>
  <c r="I117" i="11"/>
  <c r="H117" i="11"/>
  <c r="G117" i="11"/>
  <c r="E117" i="11"/>
  <c r="P116" i="11"/>
  <c r="O116" i="11"/>
  <c r="N116" i="11"/>
  <c r="M116" i="11"/>
  <c r="L116" i="11"/>
  <c r="K116" i="11"/>
  <c r="I116" i="11"/>
  <c r="H116" i="11"/>
  <c r="G116" i="11"/>
  <c r="E116" i="11"/>
  <c r="P115" i="11"/>
  <c r="O115" i="11"/>
  <c r="N115" i="11"/>
  <c r="M115" i="11"/>
  <c r="L115" i="11"/>
  <c r="K115" i="11"/>
  <c r="I115" i="11"/>
  <c r="H115" i="11"/>
  <c r="G115" i="11"/>
  <c r="E115" i="11"/>
  <c r="D114" i="11"/>
  <c r="P113" i="11"/>
  <c r="O113" i="11"/>
  <c r="N113" i="11"/>
  <c r="M113" i="11"/>
  <c r="L113" i="11"/>
  <c r="K113" i="11"/>
  <c r="I113" i="11"/>
  <c r="H113" i="11"/>
  <c r="G113" i="11"/>
  <c r="E113" i="11"/>
  <c r="P112" i="11"/>
  <c r="O112" i="11"/>
  <c r="N112" i="11"/>
  <c r="M112" i="11"/>
  <c r="L112" i="11"/>
  <c r="K112" i="11"/>
  <c r="I112" i="11"/>
  <c r="H112" i="11"/>
  <c r="G112" i="11"/>
  <c r="E112" i="11"/>
  <c r="D111" i="11"/>
  <c r="P110" i="11"/>
  <c r="O110" i="11"/>
  <c r="N110" i="11"/>
  <c r="M110" i="11"/>
  <c r="L110" i="11"/>
  <c r="K110" i="11"/>
  <c r="I110" i="11"/>
  <c r="H110" i="11"/>
  <c r="G110" i="11"/>
  <c r="E110" i="11"/>
  <c r="P109" i="11"/>
  <c r="P108" i="11" s="1"/>
  <c r="O109" i="11"/>
  <c r="O108" i="11" s="1"/>
  <c r="N109" i="11"/>
  <c r="M109" i="11"/>
  <c r="L109" i="11"/>
  <c r="K109" i="11"/>
  <c r="I109" i="11"/>
  <c r="H109" i="11"/>
  <c r="G109" i="11"/>
  <c r="E109" i="11"/>
  <c r="D108" i="11"/>
  <c r="P107" i="11"/>
  <c r="P106" i="11" s="1"/>
  <c r="O107" i="11"/>
  <c r="O106" i="11" s="1"/>
  <c r="N107" i="11"/>
  <c r="M107" i="11"/>
  <c r="M106" i="11" s="1"/>
  <c r="L107" i="11"/>
  <c r="K107" i="11"/>
  <c r="K106" i="11" s="1"/>
  <c r="I107" i="11"/>
  <c r="I106" i="11" s="1"/>
  <c r="H107" i="11"/>
  <c r="H106" i="11" s="1"/>
  <c r="G107" i="11"/>
  <c r="E107" i="11"/>
  <c r="E106" i="11" s="1"/>
  <c r="N106" i="11"/>
  <c r="G106" i="11"/>
  <c r="D106" i="11"/>
  <c r="P105" i="11"/>
  <c r="O105" i="11"/>
  <c r="N105" i="11"/>
  <c r="M105" i="11"/>
  <c r="L105" i="11"/>
  <c r="K105" i="11"/>
  <c r="I105" i="11"/>
  <c r="H105" i="11"/>
  <c r="G105" i="11"/>
  <c r="E105" i="11"/>
  <c r="P104" i="11"/>
  <c r="O104" i="11"/>
  <c r="N104" i="11"/>
  <c r="M104" i="11"/>
  <c r="L104" i="11"/>
  <c r="K104" i="11"/>
  <c r="I104" i="11"/>
  <c r="H104" i="11"/>
  <c r="G104" i="11"/>
  <c r="E104" i="11"/>
  <c r="P103" i="11"/>
  <c r="O103" i="11"/>
  <c r="N103" i="11"/>
  <c r="M103" i="11"/>
  <c r="L103" i="11"/>
  <c r="K103" i="11"/>
  <c r="I103" i="11"/>
  <c r="H103" i="11"/>
  <c r="G103" i="11"/>
  <c r="E103" i="11"/>
  <c r="P102" i="11"/>
  <c r="O102" i="11"/>
  <c r="N102" i="11"/>
  <c r="M102" i="11"/>
  <c r="L102" i="11"/>
  <c r="K102" i="11"/>
  <c r="I102" i="11"/>
  <c r="H102" i="11"/>
  <c r="G102" i="11"/>
  <c r="E102" i="11"/>
  <c r="D101" i="11"/>
  <c r="P100" i="11"/>
  <c r="O100" i="11"/>
  <c r="N100" i="11"/>
  <c r="M100" i="11"/>
  <c r="L100" i="11"/>
  <c r="K100" i="11"/>
  <c r="I100" i="11"/>
  <c r="H100" i="11"/>
  <c r="G100" i="11"/>
  <c r="E100" i="11"/>
  <c r="P99" i="11"/>
  <c r="O99" i="11"/>
  <c r="N99" i="11"/>
  <c r="M99" i="11"/>
  <c r="L99" i="11"/>
  <c r="K99" i="11"/>
  <c r="I99" i="11"/>
  <c r="H99" i="11"/>
  <c r="G99" i="11"/>
  <c r="E99" i="11"/>
  <c r="P98" i="11"/>
  <c r="O98" i="11"/>
  <c r="N98" i="11"/>
  <c r="N97" i="11" s="1"/>
  <c r="M98" i="11"/>
  <c r="L98" i="11"/>
  <c r="K98" i="11"/>
  <c r="I98" i="11"/>
  <c r="H98" i="11"/>
  <c r="G98" i="11"/>
  <c r="G97" i="11" s="1"/>
  <c r="E98" i="11"/>
  <c r="P97" i="11"/>
  <c r="D97" i="11"/>
  <c r="J95" i="11"/>
  <c r="F95" i="11"/>
  <c r="J94" i="11"/>
  <c r="F94" i="11"/>
  <c r="J93" i="11"/>
  <c r="F93" i="11"/>
  <c r="J92" i="11"/>
  <c r="F92" i="11"/>
  <c r="J91" i="11"/>
  <c r="F91" i="11"/>
  <c r="J90" i="11"/>
  <c r="F90" i="11"/>
  <c r="J89" i="11"/>
  <c r="F89" i="11"/>
  <c r="J88" i="11"/>
  <c r="F88" i="11"/>
  <c r="J87" i="11"/>
  <c r="F87" i="11"/>
  <c r="J86" i="11"/>
  <c r="F86" i="11"/>
  <c r="J85" i="11"/>
  <c r="F85" i="11"/>
  <c r="J84" i="11"/>
  <c r="F84" i="11"/>
  <c r="J83" i="11"/>
  <c r="F83" i="11"/>
  <c r="J82" i="11"/>
  <c r="F82" i="11"/>
  <c r="J81" i="11"/>
  <c r="F81" i="11"/>
  <c r="J80" i="11"/>
  <c r="F80" i="11"/>
  <c r="P78" i="11"/>
  <c r="O78" i="11"/>
  <c r="N78" i="11"/>
  <c r="N32" i="11" s="1"/>
  <c r="M78" i="11"/>
  <c r="M32" i="11" s="1"/>
  <c r="L78" i="11"/>
  <c r="K78" i="11"/>
  <c r="I78" i="11"/>
  <c r="I32" i="11" s="1"/>
  <c r="H78" i="11"/>
  <c r="H32" i="11" s="1"/>
  <c r="G78" i="11"/>
  <c r="E78" i="11"/>
  <c r="P77" i="11"/>
  <c r="O77" i="11"/>
  <c r="N77" i="11"/>
  <c r="N31" i="11" s="1"/>
  <c r="M77" i="11"/>
  <c r="L77" i="11"/>
  <c r="L31" i="11" s="1"/>
  <c r="K77" i="11"/>
  <c r="I77" i="11"/>
  <c r="I31" i="11" s="1"/>
  <c r="H77" i="11"/>
  <c r="G77" i="11"/>
  <c r="E77" i="11"/>
  <c r="P76" i="11"/>
  <c r="O76" i="11"/>
  <c r="N76" i="11"/>
  <c r="N30" i="11" s="1"/>
  <c r="M76" i="11"/>
  <c r="L76" i="11"/>
  <c r="K76" i="11"/>
  <c r="K75" i="11" s="1"/>
  <c r="I76" i="11"/>
  <c r="H76" i="11"/>
  <c r="G76" i="11"/>
  <c r="E76" i="11"/>
  <c r="P75" i="11"/>
  <c r="N75" i="11"/>
  <c r="L75" i="11"/>
  <c r="I75" i="11"/>
  <c r="E75" i="11"/>
  <c r="D75" i="11"/>
  <c r="P74" i="11"/>
  <c r="O74" i="11"/>
  <c r="O28" i="11" s="1"/>
  <c r="N74" i="11"/>
  <c r="M74" i="11"/>
  <c r="L74" i="11"/>
  <c r="L72" i="11" s="1"/>
  <c r="K74" i="11"/>
  <c r="I74" i="11"/>
  <c r="H74" i="11"/>
  <c r="G74" i="11"/>
  <c r="E74" i="11"/>
  <c r="P73" i="11"/>
  <c r="P72" i="11" s="1"/>
  <c r="O73" i="11"/>
  <c r="O27" i="11" s="1"/>
  <c r="N73" i="11"/>
  <c r="N72" i="11" s="1"/>
  <c r="M73" i="11"/>
  <c r="L73" i="11"/>
  <c r="K73" i="11"/>
  <c r="I73" i="11"/>
  <c r="I72" i="11" s="1"/>
  <c r="H73" i="11"/>
  <c r="G73" i="11"/>
  <c r="E73" i="11"/>
  <c r="O72" i="11"/>
  <c r="D72" i="11"/>
  <c r="P71" i="11"/>
  <c r="O71" i="11"/>
  <c r="O25" i="11" s="1"/>
  <c r="N71" i="11"/>
  <c r="M71" i="11"/>
  <c r="L71" i="11"/>
  <c r="K71" i="11"/>
  <c r="K25" i="11" s="1"/>
  <c r="I71" i="11"/>
  <c r="H71" i="11"/>
  <c r="G71" i="11"/>
  <c r="E71" i="11"/>
  <c r="P70" i="11"/>
  <c r="O70" i="11"/>
  <c r="N70" i="11"/>
  <c r="M70" i="11"/>
  <c r="L70" i="11"/>
  <c r="K70" i="11"/>
  <c r="K24" i="11" s="1"/>
  <c r="I70" i="11"/>
  <c r="H70" i="11"/>
  <c r="H69" i="11" s="1"/>
  <c r="G70" i="11"/>
  <c r="G24" i="11" s="1"/>
  <c r="E70" i="11"/>
  <c r="D69" i="11"/>
  <c r="P68" i="11"/>
  <c r="P22" i="11" s="1"/>
  <c r="O68" i="11"/>
  <c r="O22" i="11" s="1"/>
  <c r="N68" i="11"/>
  <c r="M68" i="11"/>
  <c r="L68" i="11"/>
  <c r="K68" i="11"/>
  <c r="I68" i="11"/>
  <c r="H68" i="11"/>
  <c r="H22" i="11" s="1"/>
  <c r="G68" i="11"/>
  <c r="E68" i="11"/>
  <c r="E22" i="11" s="1"/>
  <c r="P67" i="11"/>
  <c r="O67" i="11"/>
  <c r="N67" i="11"/>
  <c r="M67" i="11"/>
  <c r="L67" i="11"/>
  <c r="L66" i="11" s="1"/>
  <c r="K67" i="11"/>
  <c r="I67" i="11"/>
  <c r="H67" i="11"/>
  <c r="G67" i="11"/>
  <c r="G66" i="11" s="1"/>
  <c r="E67" i="11"/>
  <c r="M66" i="11"/>
  <c r="H66" i="11"/>
  <c r="D66" i="11"/>
  <c r="P65" i="11"/>
  <c r="P19" i="11" s="1"/>
  <c r="O65" i="11"/>
  <c r="O19" i="11" s="1"/>
  <c r="N65" i="11"/>
  <c r="N61" i="11" s="1"/>
  <c r="M65" i="11"/>
  <c r="L65" i="11"/>
  <c r="K65" i="11"/>
  <c r="I65" i="11"/>
  <c r="I19" i="11" s="1"/>
  <c r="H65" i="11"/>
  <c r="G65" i="11"/>
  <c r="E65" i="11"/>
  <c r="P64" i="11"/>
  <c r="O64" i="11"/>
  <c r="O18" i="11" s="1"/>
  <c r="N64" i="11"/>
  <c r="M64" i="11"/>
  <c r="L64" i="11"/>
  <c r="K64" i="11"/>
  <c r="J64" i="11" s="1"/>
  <c r="I64" i="11"/>
  <c r="H64" i="11"/>
  <c r="G64" i="11"/>
  <c r="E64" i="11"/>
  <c r="P63" i="11"/>
  <c r="O63" i="11"/>
  <c r="N63" i="11"/>
  <c r="M63" i="11"/>
  <c r="M61" i="11" s="1"/>
  <c r="L63" i="11"/>
  <c r="L17" i="11" s="1"/>
  <c r="K63" i="11"/>
  <c r="I63" i="11"/>
  <c r="I17" i="11" s="1"/>
  <c r="H63" i="11"/>
  <c r="G63" i="11"/>
  <c r="E63" i="11"/>
  <c r="E17" i="11" s="1"/>
  <c r="P62" i="11"/>
  <c r="O62" i="11"/>
  <c r="O16" i="11" s="1"/>
  <c r="N62" i="11"/>
  <c r="M62" i="11"/>
  <c r="L62" i="11"/>
  <c r="L16" i="11" s="1"/>
  <c r="K62" i="11"/>
  <c r="I62" i="11"/>
  <c r="H62" i="11"/>
  <c r="G62" i="11"/>
  <c r="E62" i="11"/>
  <c r="E16" i="11" s="1"/>
  <c r="I61" i="11"/>
  <c r="D61" i="11"/>
  <c r="P60" i="11"/>
  <c r="P14" i="11" s="1"/>
  <c r="O60" i="11"/>
  <c r="N60" i="11"/>
  <c r="M60" i="11"/>
  <c r="L60" i="11"/>
  <c r="L14" i="11" s="1"/>
  <c r="K60" i="11"/>
  <c r="K14" i="11" s="1"/>
  <c r="I60" i="11"/>
  <c r="I14" i="11" s="1"/>
  <c r="H60" i="11"/>
  <c r="G60" i="11"/>
  <c r="E60" i="11"/>
  <c r="P59" i="11"/>
  <c r="P13" i="11" s="1"/>
  <c r="O59" i="11"/>
  <c r="N59" i="11"/>
  <c r="M59" i="11"/>
  <c r="L59" i="11"/>
  <c r="K59" i="11"/>
  <c r="I59" i="11"/>
  <c r="H59" i="11"/>
  <c r="G59" i="11"/>
  <c r="E59" i="11"/>
  <c r="P58" i="11"/>
  <c r="P12" i="11" s="1"/>
  <c r="O58" i="11"/>
  <c r="N58" i="11"/>
  <c r="N12" i="11" s="1"/>
  <c r="M58" i="11"/>
  <c r="M12" i="11" s="1"/>
  <c r="L58" i="11"/>
  <c r="L12" i="11" s="1"/>
  <c r="K58" i="11"/>
  <c r="K12" i="11" s="1"/>
  <c r="I58" i="11"/>
  <c r="I12" i="11" s="1"/>
  <c r="H58" i="11"/>
  <c r="G58" i="11"/>
  <c r="E58" i="11"/>
  <c r="E12" i="11" s="1"/>
  <c r="K57" i="11"/>
  <c r="H57" i="11"/>
  <c r="D57" i="11"/>
  <c r="J55" i="11"/>
  <c r="F55" i="11"/>
  <c r="J54" i="11"/>
  <c r="F54" i="11"/>
  <c r="J53" i="11"/>
  <c r="F53" i="11"/>
  <c r="P52" i="11"/>
  <c r="O52" i="11"/>
  <c r="N52" i="11"/>
  <c r="M52" i="11"/>
  <c r="L52" i="11"/>
  <c r="K52" i="11"/>
  <c r="I52" i="11"/>
  <c r="H52" i="11"/>
  <c r="G52" i="11"/>
  <c r="E52" i="11"/>
  <c r="J51" i="11"/>
  <c r="F51" i="11"/>
  <c r="J50" i="11"/>
  <c r="F50" i="11"/>
  <c r="P49" i="11"/>
  <c r="O49" i="11"/>
  <c r="N49" i="11"/>
  <c r="M49" i="11"/>
  <c r="L49" i="11"/>
  <c r="K49" i="11"/>
  <c r="I49" i="11"/>
  <c r="H49" i="11"/>
  <c r="G49" i="11"/>
  <c r="E49" i="11"/>
  <c r="J48" i="11"/>
  <c r="F48" i="11"/>
  <c r="J47" i="11"/>
  <c r="F47" i="11"/>
  <c r="P46" i="11"/>
  <c r="O46" i="11"/>
  <c r="N46" i="11"/>
  <c r="M46" i="11"/>
  <c r="L46" i="11"/>
  <c r="K46" i="11"/>
  <c r="I46" i="11"/>
  <c r="H46" i="11"/>
  <c r="G46" i="11"/>
  <c r="E46" i="11"/>
  <c r="J45" i="11"/>
  <c r="F45" i="11"/>
  <c r="J44" i="11"/>
  <c r="F44" i="11"/>
  <c r="P43" i="11"/>
  <c r="O43" i="11"/>
  <c r="N43" i="11"/>
  <c r="M43" i="11"/>
  <c r="L43" i="11"/>
  <c r="K43" i="11"/>
  <c r="I43" i="11"/>
  <c r="H43" i="11"/>
  <c r="G43" i="11"/>
  <c r="E43" i="11"/>
  <c r="J42" i="11"/>
  <c r="F42" i="11"/>
  <c r="J41" i="11"/>
  <c r="F41" i="11"/>
  <c r="J40" i="11"/>
  <c r="F40" i="11"/>
  <c r="D40" i="11" s="1"/>
  <c r="J39" i="11"/>
  <c r="F39" i="11"/>
  <c r="P38" i="11"/>
  <c r="O38" i="11"/>
  <c r="N38" i="11"/>
  <c r="M38" i="11"/>
  <c r="L38" i="11"/>
  <c r="K38" i="11"/>
  <c r="I38" i="11"/>
  <c r="H38" i="11"/>
  <c r="G38" i="11"/>
  <c r="E38" i="11"/>
  <c r="J37" i="11"/>
  <c r="F37" i="11"/>
  <c r="J36" i="11"/>
  <c r="F36" i="11"/>
  <c r="J35" i="11"/>
  <c r="F35" i="11"/>
  <c r="P34" i="11"/>
  <c r="O34" i="11"/>
  <c r="N34" i="11"/>
  <c r="M34" i="11"/>
  <c r="L34" i="11"/>
  <c r="K34" i="11"/>
  <c r="I34" i="11"/>
  <c r="H34" i="11"/>
  <c r="G34" i="11"/>
  <c r="E34" i="11"/>
  <c r="P32" i="11"/>
  <c r="L32" i="11"/>
  <c r="P31" i="11"/>
  <c r="E31" i="11"/>
  <c r="P30" i="11"/>
  <c r="M30" i="11"/>
  <c r="L30" i="11"/>
  <c r="I30" i="11"/>
  <c r="H30" i="11"/>
  <c r="P28" i="11"/>
  <c r="M28" i="11"/>
  <c r="I28" i="11"/>
  <c r="H28" i="11"/>
  <c r="E28" i="11"/>
  <c r="I27" i="11"/>
  <c r="E27" i="11"/>
  <c r="N25" i="11"/>
  <c r="O24" i="11"/>
  <c r="H24" i="11"/>
  <c r="L22" i="11"/>
  <c r="K22" i="11"/>
  <c r="G22" i="11"/>
  <c r="P21" i="11"/>
  <c r="N21" i="11"/>
  <c r="M21" i="11"/>
  <c r="L21" i="11"/>
  <c r="K21" i="11"/>
  <c r="I21" i="11"/>
  <c r="H21" i="11"/>
  <c r="M19" i="11"/>
  <c r="L19" i="11"/>
  <c r="H19" i="11"/>
  <c r="G19" i="11"/>
  <c r="E19" i="11"/>
  <c r="P18" i="11"/>
  <c r="N18" i="11"/>
  <c r="M18" i="11"/>
  <c r="L18" i="11"/>
  <c r="I18" i="11"/>
  <c r="H18" i="11"/>
  <c r="G18" i="11"/>
  <c r="E18" i="11"/>
  <c r="P17" i="11"/>
  <c r="N17" i="11"/>
  <c r="M17" i="11"/>
  <c r="H17" i="11"/>
  <c r="N16" i="11"/>
  <c r="I16" i="11"/>
  <c r="O14" i="11"/>
  <c r="N14" i="11"/>
  <c r="H14" i="11"/>
  <c r="E14" i="11"/>
  <c r="M13" i="11"/>
  <c r="L13" i="11"/>
  <c r="H13" i="11"/>
  <c r="G13" i="11"/>
  <c r="E13" i="11"/>
  <c r="O12" i="11"/>
  <c r="H12" i="11"/>
  <c r="E80" i="10"/>
  <c r="E76" i="10"/>
  <c r="E69" i="10"/>
  <c r="E68" i="10" s="1"/>
  <c r="E52" i="10"/>
  <c r="E49" i="10"/>
  <c r="E39" i="10"/>
  <c r="E38" i="10" s="1"/>
  <c r="E32" i="10"/>
  <c r="E30" i="10"/>
  <c r="E29" i="10"/>
  <c r="E28" i="10"/>
  <c r="E26" i="10"/>
  <c r="E62" i="10" s="1"/>
  <c r="E17" i="10"/>
  <c r="E16" i="10" s="1"/>
  <c r="E34" i="9"/>
  <c r="E33" i="9" s="1"/>
  <c r="E32" i="9"/>
  <c r="E31" i="9" s="1"/>
  <c r="E17" i="9"/>
  <c r="E13" i="9"/>
  <c r="E53" i="8"/>
  <c r="E51" i="8"/>
  <c r="E50" i="8" s="1"/>
  <c r="E49" i="8"/>
  <c r="E48" i="8"/>
  <c r="E47" i="8" s="1"/>
  <c r="E46" i="8"/>
  <c r="E45" i="8"/>
  <c r="E44" i="8"/>
  <c r="E43" i="8" s="1"/>
  <c r="E36" i="8"/>
  <c r="E35" i="8"/>
  <c r="E34" i="8"/>
  <c r="E33" i="8"/>
  <c r="E31" i="8"/>
  <c r="E30" i="8"/>
  <c r="E29" i="8"/>
  <c r="E19" i="8"/>
  <c r="E11" i="8"/>
  <c r="J133" i="7"/>
  <c r="F133" i="7"/>
  <c r="J132" i="7"/>
  <c r="F132" i="7"/>
  <c r="J131" i="7"/>
  <c r="F131" i="7"/>
  <c r="J130" i="7"/>
  <c r="F130" i="7"/>
  <c r="J129" i="7"/>
  <c r="F129" i="7"/>
  <c r="J128" i="7"/>
  <c r="F128" i="7"/>
  <c r="J127" i="7"/>
  <c r="F127" i="7"/>
  <c r="J126" i="7"/>
  <c r="F126" i="7"/>
  <c r="J125" i="7"/>
  <c r="F125" i="7"/>
  <c r="J124" i="7"/>
  <c r="F124" i="7"/>
  <c r="J123" i="7"/>
  <c r="F123" i="7"/>
  <c r="J122" i="7"/>
  <c r="F122" i="7"/>
  <c r="J121" i="7"/>
  <c r="F121" i="7"/>
  <c r="J120" i="7"/>
  <c r="F120" i="7"/>
  <c r="J119" i="7"/>
  <c r="F119" i="7"/>
  <c r="P117" i="7"/>
  <c r="O117" i="7"/>
  <c r="N117" i="7"/>
  <c r="M117" i="7"/>
  <c r="L117" i="7"/>
  <c r="K117" i="7"/>
  <c r="I117" i="7"/>
  <c r="H117" i="7"/>
  <c r="G117" i="7"/>
  <c r="E117" i="7"/>
  <c r="P116" i="7"/>
  <c r="O116" i="7"/>
  <c r="N116" i="7"/>
  <c r="M116" i="7"/>
  <c r="L116" i="7"/>
  <c r="K116" i="7"/>
  <c r="I116" i="7"/>
  <c r="H116" i="7"/>
  <c r="G116" i="7"/>
  <c r="E116" i="7"/>
  <c r="P115" i="7"/>
  <c r="P114" i="7" s="1"/>
  <c r="O115" i="7"/>
  <c r="N115" i="7"/>
  <c r="M115" i="7"/>
  <c r="L115" i="7"/>
  <c r="K115" i="7"/>
  <c r="I115" i="7"/>
  <c r="H115" i="7"/>
  <c r="G115" i="7"/>
  <c r="E115" i="7"/>
  <c r="D114" i="7"/>
  <c r="P113" i="7"/>
  <c r="O113" i="7"/>
  <c r="N113" i="7"/>
  <c r="M113" i="7"/>
  <c r="L113" i="7"/>
  <c r="K113" i="7"/>
  <c r="I113" i="7"/>
  <c r="H113" i="7"/>
  <c r="G113" i="7"/>
  <c r="E113" i="7"/>
  <c r="P112" i="7"/>
  <c r="O112" i="7"/>
  <c r="O111" i="7" s="1"/>
  <c r="N112" i="7"/>
  <c r="M112" i="7"/>
  <c r="L112" i="7"/>
  <c r="K112" i="7"/>
  <c r="I112" i="7"/>
  <c r="H112" i="7"/>
  <c r="G112" i="7"/>
  <c r="E112" i="7"/>
  <c r="D111" i="7"/>
  <c r="P110" i="7"/>
  <c r="O110" i="7"/>
  <c r="N110" i="7"/>
  <c r="M110" i="7"/>
  <c r="L110" i="7"/>
  <c r="K110" i="7"/>
  <c r="I110" i="7"/>
  <c r="H110" i="7"/>
  <c r="G110" i="7"/>
  <c r="E110" i="7"/>
  <c r="P109" i="7"/>
  <c r="O109" i="7"/>
  <c r="N109" i="7"/>
  <c r="M109" i="7"/>
  <c r="L109" i="7"/>
  <c r="K109" i="7"/>
  <c r="I109" i="7"/>
  <c r="H109" i="7"/>
  <c r="G109" i="7"/>
  <c r="E109" i="7"/>
  <c r="D108" i="7"/>
  <c r="P107" i="7"/>
  <c r="P106" i="7" s="1"/>
  <c r="O107" i="7"/>
  <c r="N107" i="7"/>
  <c r="N106" i="7" s="1"/>
  <c r="M107" i="7"/>
  <c r="L107" i="7"/>
  <c r="L106" i="7" s="1"/>
  <c r="K107" i="7"/>
  <c r="K106" i="7" s="1"/>
  <c r="I107" i="7"/>
  <c r="I106" i="7" s="1"/>
  <c r="H107" i="7"/>
  <c r="G107" i="7"/>
  <c r="G106" i="7" s="1"/>
  <c r="E107" i="7"/>
  <c r="M106" i="7"/>
  <c r="D106" i="7"/>
  <c r="P105" i="7"/>
  <c r="O105" i="7"/>
  <c r="N105" i="7"/>
  <c r="M105" i="7"/>
  <c r="L105" i="7"/>
  <c r="K105" i="7"/>
  <c r="I105" i="7"/>
  <c r="H105" i="7"/>
  <c r="G105" i="7"/>
  <c r="E105" i="7"/>
  <c r="P104" i="7"/>
  <c r="O104" i="7"/>
  <c r="N104" i="7"/>
  <c r="M104" i="7"/>
  <c r="L104" i="7"/>
  <c r="K104" i="7"/>
  <c r="I104" i="7"/>
  <c r="H104" i="7"/>
  <c r="G104" i="7"/>
  <c r="E104" i="7"/>
  <c r="P103" i="7"/>
  <c r="O103" i="7"/>
  <c r="N103" i="7"/>
  <c r="M103" i="7"/>
  <c r="L103" i="7"/>
  <c r="K103" i="7"/>
  <c r="I103" i="7"/>
  <c r="H103" i="7"/>
  <c r="G103" i="7"/>
  <c r="E103" i="7"/>
  <c r="P102" i="7"/>
  <c r="O102" i="7"/>
  <c r="N102" i="7"/>
  <c r="M102" i="7"/>
  <c r="L102" i="7"/>
  <c r="K102" i="7"/>
  <c r="I102" i="7"/>
  <c r="H102" i="7"/>
  <c r="G102" i="7"/>
  <c r="E102" i="7"/>
  <c r="D101" i="7"/>
  <c r="P100" i="7"/>
  <c r="O100" i="7"/>
  <c r="N100" i="7"/>
  <c r="M100" i="7"/>
  <c r="L100" i="7"/>
  <c r="K100" i="7"/>
  <c r="I100" i="7"/>
  <c r="H100" i="7"/>
  <c r="G100" i="7"/>
  <c r="F100" i="7" s="1"/>
  <c r="E100" i="7"/>
  <c r="P99" i="7"/>
  <c r="O99" i="7"/>
  <c r="N99" i="7"/>
  <c r="M99" i="7"/>
  <c r="J99" i="7" s="1"/>
  <c r="L99" i="7"/>
  <c r="K99" i="7"/>
  <c r="I99" i="7"/>
  <c r="H99" i="7"/>
  <c r="G99" i="7"/>
  <c r="E99" i="7"/>
  <c r="P98" i="7"/>
  <c r="O98" i="7"/>
  <c r="N98" i="7"/>
  <c r="M98" i="7"/>
  <c r="L98" i="7"/>
  <c r="K98" i="7"/>
  <c r="K97" i="7" s="1"/>
  <c r="I98" i="7"/>
  <c r="H98" i="7"/>
  <c r="G98" i="7"/>
  <c r="E98" i="7"/>
  <c r="D97" i="7"/>
  <c r="J95" i="7"/>
  <c r="F95" i="7"/>
  <c r="J94" i="7"/>
  <c r="F94" i="7"/>
  <c r="J93" i="7"/>
  <c r="F93" i="7"/>
  <c r="J92" i="7"/>
  <c r="F92" i="7"/>
  <c r="J91" i="7"/>
  <c r="F91" i="7"/>
  <c r="J90" i="7"/>
  <c r="F90" i="7"/>
  <c r="J89" i="7"/>
  <c r="F89" i="7"/>
  <c r="J88" i="7"/>
  <c r="F88" i="7"/>
  <c r="J87" i="7"/>
  <c r="F87" i="7"/>
  <c r="J86" i="7"/>
  <c r="F86" i="7"/>
  <c r="D86" i="7" s="1"/>
  <c r="J85" i="7"/>
  <c r="F85" i="7"/>
  <c r="J84" i="7"/>
  <c r="F84" i="7"/>
  <c r="J83" i="7"/>
  <c r="F83" i="7"/>
  <c r="J82" i="7"/>
  <c r="F82" i="7"/>
  <c r="J81" i="7"/>
  <c r="F81" i="7"/>
  <c r="J80" i="7"/>
  <c r="F80" i="7"/>
  <c r="P78" i="7"/>
  <c r="P32" i="7" s="1"/>
  <c r="O78" i="7"/>
  <c r="N78" i="7"/>
  <c r="M78" i="7"/>
  <c r="L78" i="7"/>
  <c r="L32" i="7" s="1"/>
  <c r="K78" i="7"/>
  <c r="I78" i="7"/>
  <c r="H78" i="7"/>
  <c r="G78" i="7"/>
  <c r="G32" i="7" s="1"/>
  <c r="E78" i="7"/>
  <c r="P77" i="7"/>
  <c r="O77" i="7"/>
  <c r="N77" i="7"/>
  <c r="M77" i="7"/>
  <c r="L77" i="7"/>
  <c r="K77" i="7"/>
  <c r="K31" i="7" s="1"/>
  <c r="I77" i="7"/>
  <c r="H77" i="7"/>
  <c r="G77" i="7"/>
  <c r="E77" i="7"/>
  <c r="P76" i="7"/>
  <c r="O76" i="7"/>
  <c r="N76" i="7"/>
  <c r="M76" i="7"/>
  <c r="L76" i="7"/>
  <c r="K76" i="7"/>
  <c r="K30" i="7" s="1"/>
  <c r="I76" i="7"/>
  <c r="H76" i="7"/>
  <c r="G76" i="7"/>
  <c r="E76" i="7"/>
  <c r="E30" i="7" s="1"/>
  <c r="D75" i="7"/>
  <c r="P74" i="7"/>
  <c r="O74" i="7"/>
  <c r="N74" i="7"/>
  <c r="M74" i="7"/>
  <c r="L74" i="7"/>
  <c r="K74" i="7"/>
  <c r="I74" i="7"/>
  <c r="I28" i="7" s="1"/>
  <c r="H74" i="7"/>
  <c r="G74" i="7"/>
  <c r="G28" i="7" s="1"/>
  <c r="E74" i="7"/>
  <c r="P73" i="7"/>
  <c r="O73" i="7"/>
  <c r="N73" i="7"/>
  <c r="M73" i="7"/>
  <c r="L73" i="7"/>
  <c r="K73" i="7"/>
  <c r="I73" i="7"/>
  <c r="H73" i="7"/>
  <c r="G73" i="7"/>
  <c r="E73" i="7"/>
  <c r="D72" i="7"/>
  <c r="P71" i="7"/>
  <c r="P25" i="7" s="1"/>
  <c r="O71" i="7"/>
  <c r="O25" i="7" s="1"/>
  <c r="N71" i="7"/>
  <c r="M71" i="7"/>
  <c r="L71" i="7"/>
  <c r="K71" i="7"/>
  <c r="I71" i="7"/>
  <c r="H71" i="7"/>
  <c r="G71" i="7"/>
  <c r="G25" i="7" s="1"/>
  <c r="E71" i="7"/>
  <c r="P70" i="7"/>
  <c r="O70" i="7"/>
  <c r="N70" i="7"/>
  <c r="M70" i="7"/>
  <c r="L70" i="7"/>
  <c r="K70" i="7"/>
  <c r="I70" i="7"/>
  <c r="H70" i="7"/>
  <c r="G70" i="7"/>
  <c r="E70" i="7"/>
  <c r="D69" i="7"/>
  <c r="P68" i="7"/>
  <c r="O68" i="7"/>
  <c r="N68" i="7"/>
  <c r="M68" i="7"/>
  <c r="L68" i="7"/>
  <c r="K68" i="7"/>
  <c r="I68" i="7"/>
  <c r="H68" i="7"/>
  <c r="H22" i="7" s="1"/>
  <c r="G68" i="7"/>
  <c r="E68" i="7"/>
  <c r="P67" i="7"/>
  <c r="O67" i="7"/>
  <c r="N67" i="7"/>
  <c r="M67" i="7"/>
  <c r="L67" i="7"/>
  <c r="K67" i="7"/>
  <c r="I67" i="7"/>
  <c r="H67" i="7"/>
  <c r="H21" i="7" s="1"/>
  <c r="G67" i="7"/>
  <c r="E67" i="7"/>
  <c r="I66" i="7"/>
  <c r="D66" i="7"/>
  <c r="P65" i="7"/>
  <c r="O65" i="7"/>
  <c r="N65" i="7"/>
  <c r="M65" i="7"/>
  <c r="M19" i="7" s="1"/>
  <c r="L65" i="7"/>
  <c r="K65" i="7"/>
  <c r="I65" i="7"/>
  <c r="H65" i="7"/>
  <c r="H19" i="7" s="1"/>
  <c r="G65" i="7"/>
  <c r="E65" i="7"/>
  <c r="P64" i="7"/>
  <c r="O64" i="7"/>
  <c r="O18" i="7" s="1"/>
  <c r="N64" i="7"/>
  <c r="M64" i="7"/>
  <c r="L64" i="7"/>
  <c r="K64" i="7"/>
  <c r="I64" i="7"/>
  <c r="H64" i="7"/>
  <c r="G64" i="7"/>
  <c r="E64" i="7"/>
  <c r="E18" i="7" s="1"/>
  <c r="P63" i="7"/>
  <c r="O63" i="7"/>
  <c r="N63" i="7"/>
  <c r="M63" i="7"/>
  <c r="L63" i="7"/>
  <c r="K63" i="7"/>
  <c r="I63" i="7"/>
  <c r="H63" i="7"/>
  <c r="G63" i="7"/>
  <c r="E63" i="7"/>
  <c r="P62" i="7"/>
  <c r="P61" i="7" s="1"/>
  <c r="O62" i="7"/>
  <c r="O16" i="7" s="1"/>
  <c r="N62" i="7"/>
  <c r="M62" i="7"/>
  <c r="L62" i="7"/>
  <c r="K62" i="7"/>
  <c r="I62" i="7"/>
  <c r="H62" i="7"/>
  <c r="H16" i="7" s="1"/>
  <c r="G62" i="7"/>
  <c r="E62" i="7"/>
  <c r="D61" i="7"/>
  <c r="P60" i="7"/>
  <c r="O60" i="7"/>
  <c r="N60" i="7"/>
  <c r="N14" i="7" s="1"/>
  <c r="M60" i="7"/>
  <c r="L60" i="7"/>
  <c r="K60" i="7"/>
  <c r="I60" i="7"/>
  <c r="H60" i="7"/>
  <c r="G60" i="7"/>
  <c r="E60" i="7"/>
  <c r="P59" i="7"/>
  <c r="O59" i="7"/>
  <c r="N59" i="7"/>
  <c r="M59" i="7"/>
  <c r="L59" i="7"/>
  <c r="K59" i="7"/>
  <c r="I59" i="7"/>
  <c r="H59" i="7"/>
  <c r="G59" i="7"/>
  <c r="E59" i="7"/>
  <c r="P58" i="7"/>
  <c r="P12" i="7" s="1"/>
  <c r="O58" i="7"/>
  <c r="N58" i="7"/>
  <c r="M58" i="7"/>
  <c r="L58" i="7"/>
  <c r="L12" i="7" s="1"/>
  <c r="K58" i="7"/>
  <c r="I58" i="7"/>
  <c r="H58" i="7"/>
  <c r="G58" i="7"/>
  <c r="E58" i="7"/>
  <c r="E12" i="7" s="1"/>
  <c r="D57" i="7"/>
  <c r="J55" i="7"/>
  <c r="F55" i="7"/>
  <c r="J54" i="7"/>
  <c r="F54" i="7"/>
  <c r="J53" i="7"/>
  <c r="F53" i="7"/>
  <c r="P52" i="7"/>
  <c r="O52" i="7"/>
  <c r="N52" i="7"/>
  <c r="M52" i="7"/>
  <c r="L52" i="7"/>
  <c r="K52" i="7"/>
  <c r="I52" i="7"/>
  <c r="H52" i="7"/>
  <c r="G52" i="7"/>
  <c r="E52" i="7"/>
  <c r="J51" i="7"/>
  <c r="F51" i="7"/>
  <c r="J50" i="7"/>
  <c r="F50" i="7"/>
  <c r="P49" i="7"/>
  <c r="O49" i="7"/>
  <c r="N49" i="7"/>
  <c r="M49" i="7"/>
  <c r="L49" i="7"/>
  <c r="K49" i="7"/>
  <c r="I49" i="7"/>
  <c r="H49" i="7"/>
  <c r="G49" i="7"/>
  <c r="E49" i="7"/>
  <c r="J48" i="7"/>
  <c r="F48" i="7"/>
  <c r="J47" i="7"/>
  <c r="F47" i="7"/>
  <c r="P46" i="7"/>
  <c r="O46" i="7"/>
  <c r="N46" i="7"/>
  <c r="M46" i="7"/>
  <c r="L46" i="7"/>
  <c r="K46" i="7"/>
  <c r="I46" i="7"/>
  <c r="H46" i="7"/>
  <c r="G46" i="7"/>
  <c r="E46" i="7"/>
  <c r="J45" i="7"/>
  <c r="F45" i="7"/>
  <c r="J44" i="7"/>
  <c r="F44" i="7"/>
  <c r="P43" i="7"/>
  <c r="O43" i="7"/>
  <c r="N43" i="7"/>
  <c r="M43" i="7"/>
  <c r="L43" i="7"/>
  <c r="K43" i="7"/>
  <c r="I43" i="7"/>
  <c r="H43" i="7"/>
  <c r="G43" i="7"/>
  <c r="E43" i="7"/>
  <c r="J42" i="7"/>
  <c r="F42" i="7"/>
  <c r="J41" i="7"/>
  <c r="F41" i="7"/>
  <c r="J40" i="7"/>
  <c r="F40" i="7"/>
  <c r="J39" i="7"/>
  <c r="F39" i="7"/>
  <c r="P38" i="7"/>
  <c r="O38" i="7"/>
  <c r="N38" i="7"/>
  <c r="M38" i="7"/>
  <c r="L38" i="7"/>
  <c r="K38" i="7"/>
  <c r="I38" i="7"/>
  <c r="H38" i="7"/>
  <c r="G38" i="7"/>
  <c r="E38" i="7"/>
  <c r="J37" i="7"/>
  <c r="F37" i="7"/>
  <c r="J36" i="7"/>
  <c r="F36" i="7"/>
  <c r="J35" i="7"/>
  <c r="F35" i="7"/>
  <c r="P34" i="7"/>
  <c r="O34" i="7"/>
  <c r="N34" i="7"/>
  <c r="M34" i="7"/>
  <c r="L34" i="7"/>
  <c r="K34" i="7"/>
  <c r="I34" i="7"/>
  <c r="H34" i="7"/>
  <c r="G34" i="7"/>
  <c r="E34" i="7"/>
  <c r="N32" i="7"/>
  <c r="M32" i="7"/>
  <c r="I32" i="7"/>
  <c r="H32" i="7"/>
  <c r="P31" i="7"/>
  <c r="O31" i="7"/>
  <c r="N31" i="7"/>
  <c r="L31" i="7"/>
  <c r="I31" i="7"/>
  <c r="G31" i="7"/>
  <c r="E31" i="7"/>
  <c r="P30" i="7"/>
  <c r="N30" i="7"/>
  <c r="M30" i="7"/>
  <c r="L30" i="7"/>
  <c r="I30" i="7"/>
  <c r="H30" i="7"/>
  <c r="G30" i="7"/>
  <c r="P28" i="7"/>
  <c r="O28" i="7"/>
  <c r="M28" i="7"/>
  <c r="L28" i="7"/>
  <c r="K28" i="7"/>
  <c r="H28" i="7"/>
  <c r="E28" i="7"/>
  <c r="O27" i="7"/>
  <c r="N27" i="7"/>
  <c r="M27" i="7"/>
  <c r="K27" i="7"/>
  <c r="I27" i="7"/>
  <c r="E27" i="7"/>
  <c r="N25" i="7"/>
  <c r="L25" i="7"/>
  <c r="K25" i="7"/>
  <c r="I25" i="7"/>
  <c r="E25" i="7"/>
  <c r="P24" i="7"/>
  <c r="N24" i="7"/>
  <c r="M24" i="7"/>
  <c r="L24" i="7"/>
  <c r="I24" i="7"/>
  <c r="H24" i="7"/>
  <c r="G24" i="7"/>
  <c r="P22" i="7"/>
  <c r="O22" i="7"/>
  <c r="N22" i="7"/>
  <c r="M22" i="7"/>
  <c r="L22" i="7"/>
  <c r="K22" i="7"/>
  <c r="I22" i="7"/>
  <c r="G22" i="7"/>
  <c r="E22" i="7"/>
  <c r="P21" i="7"/>
  <c r="M21" i="7"/>
  <c r="L21" i="7"/>
  <c r="G21" i="7"/>
  <c r="P19" i="7"/>
  <c r="O19" i="7"/>
  <c r="N19" i="7"/>
  <c r="K19" i="7"/>
  <c r="I19" i="7"/>
  <c r="P18" i="7"/>
  <c r="N18" i="7"/>
  <c r="M18" i="7"/>
  <c r="L18" i="7"/>
  <c r="I18" i="7"/>
  <c r="H18" i="7"/>
  <c r="G18" i="7"/>
  <c r="P17" i="7"/>
  <c r="O17" i="7"/>
  <c r="L17" i="7"/>
  <c r="K17" i="7"/>
  <c r="G17" i="7"/>
  <c r="E17" i="7"/>
  <c r="P16" i="7"/>
  <c r="N16" i="7"/>
  <c r="L16" i="7"/>
  <c r="I16" i="7"/>
  <c r="P14" i="7"/>
  <c r="O14" i="7"/>
  <c r="L14" i="7"/>
  <c r="K14" i="7"/>
  <c r="H14" i="7"/>
  <c r="G14" i="7"/>
  <c r="P13" i="7"/>
  <c r="O13" i="7"/>
  <c r="L13" i="7"/>
  <c r="K13" i="7"/>
  <c r="H13" i="7"/>
  <c r="G13" i="7"/>
  <c r="E13" i="7"/>
  <c r="O12" i="7"/>
  <c r="N12" i="7"/>
  <c r="M12" i="7"/>
  <c r="K12" i="7"/>
  <c r="I12" i="7"/>
  <c r="H12" i="7"/>
  <c r="D11" i="6"/>
  <c r="D230" i="5"/>
  <c r="D213" i="5"/>
  <c r="D210" i="5"/>
  <c r="D206" i="5"/>
  <c r="D201" i="5"/>
  <c r="D194" i="5"/>
  <c r="D192" i="5"/>
  <c r="D189" i="5"/>
  <c r="D187" i="5"/>
  <c r="J185" i="5"/>
  <c r="F185" i="5"/>
  <c r="J184" i="5"/>
  <c r="F184" i="5"/>
  <c r="J183" i="5"/>
  <c r="F183" i="5"/>
  <c r="J182" i="5"/>
  <c r="F182" i="5"/>
  <c r="J181" i="5"/>
  <c r="F181" i="5"/>
  <c r="J180" i="5"/>
  <c r="F180" i="5"/>
  <c r="J179" i="5"/>
  <c r="F179" i="5"/>
  <c r="J178" i="5"/>
  <c r="F178" i="5"/>
  <c r="J177" i="5"/>
  <c r="F177" i="5"/>
  <c r="J176" i="5"/>
  <c r="F176" i="5"/>
  <c r="J175" i="5"/>
  <c r="F175" i="5"/>
  <c r="J174" i="5"/>
  <c r="F174" i="5"/>
  <c r="J173" i="5"/>
  <c r="F173" i="5"/>
  <c r="J172" i="5"/>
  <c r="F172" i="5"/>
  <c r="J171" i="5"/>
  <c r="F171" i="5"/>
  <c r="J170" i="5"/>
  <c r="F170" i="5"/>
  <c r="J168" i="5"/>
  <c r="F168" i="5"/>
  <c r="J167" i="5"/>
  <c r="F167" i="5"/>
  <c r="J165" i="5"/>
  <c r="F165" i="5"/>
  <c r="J164" i="5"/>
  <c r="F164" i="5"/>
  <c r="J163" i="5"/>
  <c r="F163" i="5"/>
  <c r="J161" i="5"/>
  <c r="F161" i="5"/>
  <c r="J160" i="5"/>
  <c r="F160" i="5"/>
  <c r="J159" i="5"/>
  <c r="F159" i="5"/>
  <c r="J158" i="5"/>
  <c r="F158" i="5"/>
  <c r="J156" i="5"/>
  <c r="F156" i="5"/>
  <c r="J155" i="5"/>
  <c r="F155" i="5"/>
  <c r="J154" i="5"/>
  <c r="F154" i="5"/>
  <c r="J153" i="5"/>
  <c r="F153" i="5"/>
  <c r="J152" i="5"/>
  <c r="F152" i="5"/>
  <c r="J151" i="5"/>
  <c r="F151" i="5"/>
  <c r="J149" i="5"/>
  <c r="F149" i="5"/>
  <c r="F98" i="5" s="1"/>
  <c r="J147" i="5"/>
  <c r="F147" i="5"/>
  <c r="J146" i="5"/>
  <c r="F146" i="5"/>
  <c r="J144" i="5"/>
  <c r="F144" i="5"/>
  <c r="J143" i="5"/>
  <c r="F143" i="5"/>
  <c r="P140" i="5"/>
  <c r="O140" i="5"/>
  <c r="N140" i="5"/>
  <c r="M140" i="5"/>
  <c r="L140" i="5"/>
  <c r="K140" i="5"/>
  <c r="I140" i="5"/>
  <c r="H140" i="5"/>
  <c r="G140" i="5"/>
  <c r="E140" i="5"/>
  <c r="P139" i="5"/>
  <c r="O139" i="5"/>
  <c r="N139" i="5"/>
  <c r="M139" i="5"/>
  <c r="L139" i="5"/>
  <c r="K139" i="5"/>
  <c r="I139" i="5"/>
  <c r="H139" i="5"/>
  <c r="G139" i="5"/>
  <c r="E139" i="5"/>
  <c r="P138" i="5"/>
  <c r="O138" i="5"/>
  <c r="N138" i="5"/>
  <c r="M138" i="5"/>
  <c r="L138" i="5"/>
  <c r="K138" i="5"/>
  <c r="I138" i="5"/>
  <c r="H138" i="5"/>
  <c r="G138" i="5"/>
  <c r="E138" i="5"/>
  <c r="P137" i="5"/>
  <c r="P134" i="5" s="1"/>
  <c r="O137" i="5"/>
  <c r="N137" i="5"/>
  <c r="M137" i="5"/>
  <c r="L137" i="5"/>
  <c r="K137" i="5"/>
  <c r="I137" i="5"/>
  <c r="H137" i="5"/>
  <c r="G137" i="5"/>
  <c r="E137" i="5"/>
  <c r="P136" i="5"/>
  <c r="O136" i="5"/>
  <c r="N136" i="5"/>
  <c r="M136" i="5"/>
  <c r="L136" i="5"/>
  <c r="K136" i="5"/>
  <c r="I136" i="5"/>
  <c r="H136" i="5"/>
  <c r="G136" i="5"/>
  <c r="E136" i="5"/>
  <c r="P135" i="5"/>
  <c r="O135" i="5"/>
  <c r="N135" i="5"/>
  <c r="M135" i="5"/>
  <c r="L135" i="5"/>
  <c r="K135" i="5"/>
  <c r="I135" i="5"/>
  <c r="H135" i="5"/>
  <c r="G135" i="5"/>
  <c r="F135" i="5" s="1"/>
  <c r="E135" i="5"/>
  <c r="E134" i="5" s="1"/>
  <c r="D134" i="5"/>
  <c r="P133" i="5"/>
  <c r="O133" i="5"/>
  <c r="N133" i="5"/>
  <c r="M133" i="5"/>
  <c r="L133" i="5"/>
  <c r="K133" i="5"/>
  <c r="I133" i="5"/>
  <c r="H133" i="5"/>
  <c r="G133" i="5"/>
  <c r="E133" i="5"/>
  <c r="P132" i="5"/>
  <c r="O132" i="5"/>
  <c r="N132" i="5"/>
  <c r="M132" i="5"/>
  <c r="L132" i="5"/>
  <c r="K132" i="5"/>
  <c r="I132" i="5"/>
  <c r="H132" i="5"/>
  <c r="G132" i="5"/>
  <c r="E132" i="5"/>
  <c r="P131" i="5"/>
  <c r="O131" i="5"/>
  <c r="N131" i="5"/>
  <c r="M131" i="5"/>
  <c r="L131" i="5"/>
  <c r="K131" i="5"/>
  <c r="I131" i="5"/>
  <c r="H131" i="5"/>
  <c r="G131" i="5"/>
  <c r="E131" i="5"/>
  <c r="P130" i="5"/>
  <c r="O130" i="5"/>
  <c r="N130" i="5"/>
  <c r="M130" i="5"/>
  <c r="L130" i="5"/>
  <c r="K130" i="5"/>
  <c r="I130" i="5"/>
  <c r="H130" i="5"/>
  <c r="G130" i="5"/>
  <c r="E130" i="5"/>
  <c r="P129" i="5"/>
  <c r="O129" i="5"/>
  <c r="N129" i="5"/>
  <c r="M129" i="5"/>
  <c r="L129" i="5"/>
  <c r="K129" i="5"/>
  <c r="I129" i="5"/>
  <c r="H129" i="5"/>
  <c r="G129" i="5"/>
  <c r="E129" i="5"/>
  <c r="P128" i="5"/>
  <c r="O128" i="5"/>
  <c r="N128" i="5"/>
  <c r="M128" i="5"/>
  <c r="L128" i="5"/>
  <c r="K128" i="5"/>
  <c r="I128" i="5"/>
  <c r="H128" i="5"/>
  <c r="G128" i="5"/>
  <c r="E128" i="5"/>
  <c r="P127" i="5"/>
  <c r="O127" i="5"/>
  <c r="N127" i="5"/>
  <c r="M127" i="5"/>
  <c r="L127" i="5"/>
  <c r="K127" i="5"/>
  <c r="I127" i="5"/>
  <c r="H127" i="5"/>
  <c r="G127" i="5"/>
  <c r="E127" i="5"/>
  <c r="P126" i="5"/>
  <c r="O126" i="5"/>
  <c r="N126" i="5"/>
  <c r="M126" i="5"/>
  <c r="L126" i="5"/>
  <c r="K126" i="5"/>
  <c r="I126" i="5"/>
  <c r="H126" i="5"/>
  <c r="G126" i="5"/>
  <c r="E126" i="5"/>
  <c r="P125" i="5"/>
  <c r="O125" i="5"/>
  <c r="N125" i="5"/>
  <c r="M125" i="5"/>
  <c r="L125" i="5"/>
  <c r="K125" i="5"/>
  <c r="I125" i="5"/>
  <c r="H125" i="5"/>
  <c r="G125" i="5"/>
  <c r="E125" i="5"/>
  <c r="P124" i="5"/>
  <c r="O124" i="5"/>
  <c r="N124" i="5"/>
  <c r="M124" i="5"/>
  <c r="L124" i="5"/>
  <c r="K124" i="5"/>
  <c r="I124" i="5"/>
  <c r="H124" i="5"/>
  <c r="G124" i="5"/>
  <c r="E124" i="5"/>
  <c r="P123" i="5"/>
  <c r="O123" i="5"/>
  <c r="N123" i="5"/>
  <c r="M123" i="5"/>
  <c r="L123" i="5"/>
  <c r="K123" i="5"/>
  <c r="I123" i="5"/>
  <c r="H123" i="5"/>
  <c r="G123" i="5"/>
  <c r="F123" i="5" s="1"/>
  <c r="E123" i="5"/>
  <c r="P122" i="5"/>
  <c r="O122" i="5"/>
  <c r="N122" i="5"/>
  <c r="M122" i="5"/>
  <c r="L122" i="5"/>
  <c r="K122" i="5"/>
  <c r="I122" i="5"/>
  <c r="H122" i="5"/>
  <c r="G122" i="5"/>
  <c r="E122" i="5"/>
  <c r="P121" i="5"/>
  <c r="O121" i="5"/>
  <c r="N121" i="5"/>
  <c r="M121" i="5"/>
  <c r="L121" i="5"/>
  <c r="K121" i="5"/>
  <c r="I121" i="5"/>
  <c r="H121" i="5"/>
  <c r="G121" i="5"/>
  <c r="F121" i="5" s="1"/>
  <c r="E121" i="5"/>
  <c r="P120" i="5"/>
  <c r="O120" i="5"/>
  <c r="N120" i="5"/>
  <c r="M120" i="5"/>
  <c r="L120" i="5"/>
  <c r="K120" i="5"/>
  <c r="I120" i="5"/>
  <c r="H120" i="5"/>
  <c r="G120" i="5"/>
  <c r="E120" i="5"/>
  <c r="P119" i="5"/>
  <c r="O119" i="5"/>
  <c r="N119" i="5"/>
  <c r="M119" i="5"/>
  <c r="L119" i="5"/>
  <c r="K119" i="5"/>
  <c r="I119" i="5"/>
  <c r="H119" i="5"/>
  <c r="G119" i="5"/>
  <c r="E119" i="5"/>
  <c r="D118" i="5"/>
  <c r="P117" i="5"/>
  <c r="O117" i="5"/>
  <c r="N117" i="5"/>
  <c r="M117" i="5"/>
  <c r="L117" i="5"/>
  <c r="K117" i="5"/>
  <c r="I117" i="5"/>
  <c r="H117" i="5"/>
  <c r="G117" i="5"/>
  <c r="E117" i="5"/>
  <c r="P116" i="5"/>
  <c r="P115" i="5" s="1"/>
  <c r="O116" i="5"/>
  <c r="N116" i="5"/>
  <c r="M116" i="5"/>
  <c r="L116" i="5"/>
  <c r="K116" i="5"/>
  <c r="I116" i="5"/>
  <c r="H116" i="5"/>
  <c r="G116" i="5"/>
  <c r="E116" i="5"/>
  <c r="D115" i="5"/>
  <c r="P114" i="5"/>
  <c r="O114" i="5"/>
  <c r="N114" i="5"/>
  <c r="M114" i="5"/>
  <c r="L114" i="5"/>
  <c r="K114" i="5"/>
  <c r="I114" i="5"/>
  <c r="H114" i="5"/>
  <c r="G114" i="5"/>
  <c r="E114" i="5"/>
  <c r="P113" i="5"/>
  <c r="O113" i="5"/>
  <c r="N113" i="5"/>
  <c r="M113" i="5"/>
  <c r="L113" i="5"/>
  <c r="K113" i="5"/>
  <c r="I113" i="5"/>
  <c r="H113" i="5"/>
  <c r="G113" i="5"/>
  <c r="E113" i="5"/>
  <c r="P112" i="5"/>
  <c r="O112" i="5"/>
  <c r="N112" i="5"/>
  <c r="M112" i="5"/>
  <c r="L112" i="5"/>
  <c r="K112" i="5"/>
  <c r="I112" i="5"/>
  <c r="H112" i="5"/>
  <c r="G112" i="5"/>
  <c r="E112" i="5"/>
  <c r="D111" i="5"/>
  <c r="P110" i="5"/>
  <c r="O110" i="5"/>
  <c r="N110" i="5"/>
  <c r="M110" i="5"/>
  <c r="L110" i="5"/>
  <c r="K110" i="5"/>
  <c r="I110" i="5"/>
  <c r="H110" i="5"/>
  <c r="G110" i="5"/>
  <c r="E110" i="5"/>
  <c r="P109" i="5"/>
  <c r="O109" i="5"/>
  <c r="N109" i="5"/>
  <c r="M109" i="5"/>
  <c r="L109" i="5"/>
  <c r="K109" i="5"/>
  <c r="I109" i="5"/>
  <c r="H109" i="5"/>
  <c r="G109" i="5"/>
  <c r="E109" i="5"/>
  <c r="P108" i="5"/>
  <c r="O108" i="5"/>
  <c r="N108" i="5"/>
  <c r="M108" i="5"/>
  <c r="L108" i="5"/>
  <c r="K108" i="5"/>
  <c r="I108" i="5"/>
  <c r="H108" i="5"/>
  <c r="G108" i="5"/>
  <c r="E108" i="5"/>
  <c r="P107" i="5"/>
  <c r="O107" i="5"/>
  <c r="N107" i="5"/>
  <c r="M107" i="5"/>
  <c r="L107" i="5"/>
  <c r="K107" i="5"/>
  <c r="I107" i="5"/>
  <c r="H107" i="5"/>
  <c r="G107" i="5"/>
  <c r="E107" i="5"/>
  <c r="D106" i="5"/>
  <c r="P105" i="5"/>
  <c r="O105" i="5"/>
  <c r="N105" i="5"/>
  <c r="M105" i="5"/>
  <c r="L105" i="5"/>
  <c r="K105" i="5"/>
  <c r="I105" i="5"/>
  <c r="H105" i="5"/>
  <c r="G105" i="5"/>
  <c r="F105" i="5"/>
  <c r="E105" i="5"/>
  <c r="P104" i="5"/>
  <c r="O104" i="5"/>
  <c r="N104" i="5"/>
  <c r="M104" i="5"/>
  <c r="L104" i="5"/>
  <c r="K104" i="5"/>
  <c r="I104" i="5"/>
  <c r="H104" i="5"/>
  <c r="G104" i="5"/>
  <c r="F104" i="5"/>
  <c r="E104" i="5"/>
  <c r="P103" i="5"/>
  <c r="O103" i="5"/>
  <c r="N103" i="5"/>
  <c r="M103" i="5"/>
  <c r="L103" i="5"/>
  <c r="K103" i="5"/>
  <c r="I103" i="5"/>
  <c r="H103" i="5"/>
  <c r="G103" i="5"/>
  <c r="F103" i="5"/>
  <c r="E103" i="5"/>
  <c r="P102" i="5"/>
  <c r="O102" i="5"/>
  <c r="N102" i="5"/>
  <c r="M102" i="5"/>
  <c r="L102" i="5"/>
  <c r="K102" i="5"/>
  <c r="I102" i="5"/>
  <c r="H102" i="5"/>
  <c r="G102" i="5"/>
  <c r="F102" i="5"/>
  <c r="E102" i="5"/>
  <c r="P101" i="5"/>
  <c r="O101" i="5"/>
  <c r="N101" i="5"/>
  <c r="M101" i="5"/>
  <c r="L101" i="5"/>
  <c r="K101" i="5"/>
  <c r="I101" i="5"/>
  <c r="H101" i="5"/>
  <c r="G101" i="5"/>
  <c r="F101" i="5"/>
  <c r="E101" i="5"/>
  <c r="P100" i="5"/>
  <c r="O100" i="5"/>
  <c r="N100" i="5"/>
  <c r="M100" i="5"/>
  <c r="L100" i="5"/>
  <c r="K100" i="5"/>
  <c r="I100" i="5"/>
  <c r="H100" i="5"/>
  <c r="G100" i="5"/>
  <c r="F100" i="5"/>
  <c r="E100" i="5"/>
  <c r="D99" i="5"/>
  <c r="P98" i="5"/>
  <c r="P97" i="5" s="1"/>
  <c r="O98" i="5"/>
  <c r="O97" i="5" s="1"/>
  <c r="N98" i="5"/>
  <c r="N97" i="5" s="1"/>
  <c r="M98" i="5"/>
  <c r="M97" i="5" s="1"/>
  <c r="L98" i="5"/>
  <c r="L97" i="5" s="1"/>
  <c r="K98" i="5"/>
  <c r="K97" i="5" s="1"/>
  <c r="I98" i="5"/>
  <c r="H98" i="5"/>
  <c r="H97" i="5" s="1"/>
  <c r="G98" i="5"/>
  <c r="G97" i="5" s="1"/>
  <c r="E98" i="5"/>
  <c r="I97" i="5"/>
  <c r="E97" i="5"/>
  <c r="D97" i="5"/>
  <c r="P96" i="5"/>
  <c r="O96" i="5"/>
  <c r="N96" i="5"/>
  <c r="M96" i="5"/>
  <c r="L96" i="5"/>
  <c r="K96" i="5"/>
  <c r="I96" i="5"/>
  <c r="H96" i="5"/>
  <c r="G96" i="5"/>
  <c r="E96" i="5"/>
  <c r="P95" i="5"/>
  <c r="O95" i="5"/>
  <c r="N95" i="5"/>
  <c r="M95" i="5"/>
  <c r="L95" i="5"/>
  <c r="K95" i="5"/>
  <c r="I95" i="5"/>
  <c r="H95" i="5"/>
  <c r="G95" i="5"/>
  <c r="E95" i="5"/>
  <c r="G94" i="5"/>
  <c r="D94" i="5"/>
  <c r="P93" i="5"/>
  <c r="O93" i="5"/>
  <c r="N93" i="5"/>
  <c r="N91" i="5" s="1"/>
  <c r="M93" i="5"/>
  <c r="L93" i="5"/>
  <c r="K93" i="5"/>
  <c r="I93" i="5"/>
  <c r="H93" i="5"/>
  <c r="G93" i="5"/>
  <c r="E93" i="5"/>
  <c r="P92" i="5"/>
  <c r="P28" i="5" s="1"/>
  <c r="O92" i="5"/>
  <c r="O28" i="5" s="1"/>
  <c r="N92" i="5"/>
  <c r="M92" i="5"/>
  <c r="L92" i="5"/>
  <c r="K92" i="5"/>
  <c r="K14" i="5" s="1"/>
  <c r="I92" i="5"/>
  <c r="I14" i="5" s="1"/>
  <c r="H92" i="5"/>
  <c r="G92" i="5"/>
  <c r="E92" i="5"/>
  <c r="D91" i="5"/>
  <c r="J89" i="5"/>
  <c r="F89" i="5"/>
  <c r="J88" i="5"/>
  <c r="F88" i="5"/>
  <c r="J87" i="5"/>
  <c r="F87" i="5"/>
  <c r="J86" i="5"/>
  <c r="F86" i="5"/>
  <c r="J85" i="5"/>
  <c r="F85" i="5"/>
  <c r="J84" i="5"/>
  <c r="F84" i="5"/>
  <c r="J83" i="5"/>
  <c r="F83" i="5"/>
  <c r="P82" i="5"/>
  <c r="O82" i="5"/>
  <c r="N82" i="5"/>
  <c r="M82" i="5"/>
  <c r="L82" i="5"/>
  <c r="K82" i="5"/>
  <c r="I82" i="5"/>
  <c r="H82" i="5"/>
  <c r="G82" i="5"/>
  <c r="E82" i="5"/>
  <c r="J81" i="5"/>
  <c r="F81" i="5"/>
  <c r="J80" i="5"/>
  <c r="F80" i="5"/>
  <c r="J79" i="5"/>
  <c r="F79" i="5"/>
  <c r="J78" i="5"/>
  <c r="F78" i="5"/>
  <c r="J77" i="5"/>
  <c r="F77" i="5"/>
  <c r="J76" i="5"/>
  <c r="F76" i="5"/>
  <c r="J75" i="5"/>
  <c r="F75" i="5"/>
  <c r="J74" i="5"/>
  <c r="F74" i="5"/>
  <c r="J73" i="5"/>
  <c r="F73" i="5"/>
  <c r="J72" i="5"/>
  <c r="F72" i="5"/>
  <c r="J71" i="5"/>
  <c r="F71" i="5"/>
  <c r="J70" i="5"/>
  <c r="F70" i="5"/>
  <c r="J69" i="5"/>
  <c r="F69" i="5"/>
  <c r="J68" i="5"/>
  <c r="F68" i="5"/>
  <c r="J67" i="5"/>
  <c r="F67" i="5"/>
  <c r="P66" i="5"/>
  <c r="O66" i="5"/>
  <c r="N66" i="5"/>
  <c r="M66" i="5"/>
  <c r="L66" i="5"/>
  <c r="K66" i="5"/>
  <c r="I66" i="5"/>
  <c r="H66" i="5"/>
  <c r="G66" i="5"/>
  <c r="E66" i="5"/>
  <c r="J65" i="5"/>
  <c r="F65" i="5"/>
  <c r="J64" i="5"/>
  <c r="F64" i="5"/>
  <c r="P63" i="5"/>
  <c r="O63" i="5"/>
  <c r="N63" i="5"/>
  <c r="M63" i="5"/>
  <c r="L63" i="5"/>
  <c r="K63" i="5"/>
  <c r="I63" i="5"/>
  <c r="H63" i="5"/>
  <c r="G63" i="5"/>
  <c r="E63" i="5"/>
  <c r="J62" i="5"/>
  <c r="F62" i="5"/>
  <c r="J61" i="5"/>
  <c r="D61" i="5" s="1"/>
  <c r="F61" i="5"/>
  <c r="J60" i="5"/>
  <c r="F60" i="5"/>
  <c r="J59" i="5"/>
  <c r="F59" i="5"/>
  <c r="J58" i="5"/>
  <c r="F58" i="5"/>
  <c r="P57" i="5"/>
  <c r="O57" i="5"/>
  <c r="N57" i="5"/>
  <c r="M57" i="5"/>
  <c r="L57" i="5"/>
  <c r="K57" i="5"/>
  <c r="I57" i="5"/>
  <c r="H57" i="5"/>
  <c r="G57" i="5"/>
  <c r="E57" i="5"/>
  <c r="J56" i="5"/>
  <c r="F56" i="5"/>
  <c r="J55" i="5"/>
  <c r="F55" i="5"/>
  <c r="J54" i="5"/>
  <c r="F54" i="5"/>
  <c r="J53" i="5"/>
  <c r="E30" i="9" s="1"/>
  <c r="F53" i="5"/>
  <c r="E28" i="9" s="1"/>
  <c r="P52" i="5"/>
  <c r="O52" i="5"/>
  <c r="N52" i="5"/>
  <c r="M52" i="5"/>
  <c r="L52" i="5"/>
  <c r="K52" i="5"/>
  <c r="I52" i="5"/>
  <c r="H52" i="5"/>
  <c r="G52" i="5"/>
  <c r="E52" i="5"/>
  <c r="J51" i="5"/>
  <c r="F51" i="5"/>
  <c r="J50" i="5"/>
  <c r="F50" i="5"/>
  <c r="J49" i="5"/>
  <c r="F49" i="5"/>
  <c r="J48" i="5"/>
  <c r="F48" i="5"/>
  <c r="J47" i="5"/>
  <c r="F47" i="5"/>
  <c r="J46" i="5"/>
  <c r="F46" i="5"/>
  <c r="P45" i="5"/>
  <c r="O45" i="5"/>
  <c r="N45" i="5"/>
  <c r="M45" i="5"/>
  <c r="L45" i="5"/>
  <c r="K45" i="5"/>
  <c r="I45" i="5"/>
  <c r="H45" i="5"/>
  <c r="G45" i="5"/>
  <c r="E45" i="5"/>
  <c r="J44" i="5"/>
  <c r="F44" i="5"/>
  <c r="P43" i="5"/>
  <c r="O43" i="5"/>
  <c r="N43" i="5"/>
  <c r="M43" i="5"/>
  <c r="L43" i="5"/>
  <c r="K43" i="5"/>
  <c r="J43" i="5" s="1"/>
  <c r="I43" i="5"/>
  <c r="H43" i="5"/>
  <c r="G43" i="5"/>
  <c r="E43" i="5"/>
  <c r="J42" i="5"/>
  <c r="F42" i="5"/>
  <c r="J41" i="5"/>
  <c r="F41" i="5"/>
  <c r="P40" i="5"/>
  <c r="O40" i="5"/>
  <c r="N40" i="5"/>
  <c r="M40" i="5"/>
  <c r="L40" i="5"/>
  <c r="K40" i="5"/>
  <c r="I40" i="5"/>
  <c r="H40" i="5"/>
  <c r="G40" i="5"/>
  <c r="E40" i="5"/>
  <c r="J39" i="5"/>
  <c r="F39" i="5"/>
  <c r="J38" i="5"/>
  <c r="F38" i="5"/>
  <c r="P37" i="5"/>
  <c r="O37" i="5"/>
  <c r="O15" i="5" s="1"/>
  <c r="N37" i="5"/>
  <c r="N15" i="5" s="1"/>
  <c r="M37" i="5"/>
  <c r="M15" i="5" s="1"/>
  <c r="L37" i="5"/>
  <c r="K37" i="5"/>
  <c r="K15" i="5" s="1"/>
  <c r="I37" i="5"/>
  <c r="I15" i="5" s="1"/>
  <c r="H37" i="5"/>
  <c r="F37" i="5" s="1"/>
  <c r="G37" i="5"/>
  <c r="E37" i="5"/>
  <c r="E15" i="5" s="1"/>
  <c r="J36" i="5"/>
  <c r="F36" i="5"/>
  <c r="J35" i="5"/>
  <c r="F35" i="5"/>
  <c r="P34" i="5"/>
  <c r="O34" i="5"/>
  <c r="N34" i="5"/>
  <c r="M34" i="5"/>
  <c r="L34" i="5"/>
  <c r="K34" i="5"/>
  <c r="I34" i="5"/>
  <c r="H34" i="5"/>
  <c r="G34" i="5"/>
  <c r="E34" i="5"/>
  <c r="J33" i="5"/>
  <c r="D33" i="5" s="1"/>
  <c r="J32" i="5"/>
  <c r="D32" i="5" s="1"/>
  <c r="N31" i="5"/>
  <c r="M31" i="5"/>
  <c r="M12" i="5" s="1"/>
  <c r="L31" i="5"/>
  <c r="K31" i="5"/>
  <c r="K12" i="5" s="1"/>
  <c r="I31" i="5"/>
  <c r="I12" i="5" s="1"/>
  <c r="H31" i="5"/>
  <c r="H28" i="5" s="1"/>
  <c r="G31" i="5"/>
  <c r="G12" i="5" s="1"/>
  <c r="E31" i="5"/>
  <c r="E12" i="5" s="1"/>
  <c r="J30" i="5"/>
  <c r="J11" i="5" s="1"/>
  <c r="F30" i="5"/>
  <c r="F11" i="5" s="1"/>
  <c r="G15" i="5"/>
  <c r="P14" i="5"/>
  <c r="N14" i="5"/>
  <c r="M14" i="5"/>
  <c r="L14" i="5"/>
  <c r="H14" i="5"/>
  <c r="G14" i="5"/>
  <c r="P12" i="5"/>
  <c r="O12" i="5"/>
  <c r="F12" i="5"/>
  <c r="P11" i="5"/>
  <c r="O11" i="5"/>
  <c r="N11" i="5"/>
  <c r="M11" i="5"/>
  <c r="L11" i="5"/>
  <c r="K11" i="5"/>
  <c r="I11" i="5"/>
  <c r="H11" i="5"/>
  <c r="G11" i="5"/>
  <c r="E11" i="5"/>
  <c r="D88" i="4"/>
  <c r="D53" i="4"/>
  <c r="D38" i="4"/>
  <c r="D35" i="4"/>
  <c r="D31" i="4"/>
  <c r="D27" i="4"/>
  <c r="D12" i="4"/>
  <c r="D32" i="3"/>
  <c r="D17" i="3"/>
  <c r="F92" i="5" l="1"/>
  <c r="J96" i="5"/>
  <c r="K115" i="5"/>
  <c r="F137" i="5"/>
  <c r="I21" i="7"/>
  <c r="K21" i="7"/>
  <c r="N21" i="7"/>
  <c r="N20" i="7" s="1"/>
  <c r="N134" i="5"/>
  <c r="M111" i="5"/>
  <c r="J114" i="5"/>
  <c r="F78" i="11"/>
  <c r="J78" i="11"/>
  <c r="O69" i="11"/>
  <c r="L69" i="7"/>
  <c r="P66" i="11"/>
  <c r="P61" i="11"/>
  <c r="O75" i="11"/>
  <c r="O66" i="11"/>
  <c r="O21" i="11"/>
  <c r="O57" i="11"/>
  <c r="N27" i="11"/>
  <c r="N19" i="11"/>
  <c r="M75" i="11"/>
  <c r="M72" i="11"/>
  <c r="M57" i="11"/>
  <c r="J77" i="11"/>
  <c r="L28" i="11"/>
  <c r="D87" i="11"/>
  <c r="J65" i="11"/>
  <c r="J63" i="11"/>
  <c r="D84" i="11"/>
  <c r="D95" i="11"/>
  <c r="D94" i="11"/>
  <c r="J75" i="11"/>
  <c r="J76" i="11"/>
  <c r="D92" i="11"/>
  <c r="D91" i="11"/>
  <c r="D90" i="11"/>
  <c r="K66" i="11"/>
  <c r="D88" i="11"/>
  <c r="D86" i="11"/>
  <c r="D83" i="11"/>
  <c r="D82" i="11"/>
  <c r="D80" i="11"/>
  <c r="F77" i="11"/>
  <c r="F76" i="11"/>
  <c r="I69" i="11"/>
  <c r="D89" i="11"/>
  <c r="F58" i="11"/>
  <c r="H75" i="11"/>
  <c r="D93" i="11"/>
  <c r="H72" i="11"/>
  <c r="F65" i="11"/>
  <c r="D85" i="11"/>
  <c r="F64" i="11"/>
  <c r="H61" i="11"/>
  <c r="F62" i="11"/>
  <c r="F60" i="11"/>
  <c r="G75" i="11"/>
  <c r="G69" i="11"/>
  <c r="G21" i="11"/>
  <c r="D81" i="11"/>
  <c r="E69" i="11"/>
  <c r="E27" i="10"/>
  <c r="E25" i="10"/>
  <c r="E61" i="10" s="1"/>
  <c r="E29" i="9"/>
  <c r="E12" i="9"/>
  <c r="E40" i="9" s="1"/>
  <c r="E11" i="9"/>
  <c r="E10" i="9" s="1"/>
  <c r="E32" i="8"/>
  <c r="E10" i="8"/>
  <c r="E28" i="8"/>
  <c r="N29" i="11"/>
  <c r="P114" i="11"/>
  <c r="L114" i="11"/>
  <c r="F106" i="11"/>
  <c r="F107" i="11"/>
  <c r="D124" i="11"/>
  <c r="G17" i="11"/>
  <c r="D121" i="11"/>
  <c r="M97" i="11"/>
  <c r="L97" i="11"/>
  <c r="D120" i="11"/>
  <c r="G114" i="11"/>
  <c r="E111" i="11"/>
  <c r="K111" i="11"/>
  <c r="O111" i="11"/>
  <c r="I111" i="11"/>
  <c r="M111" i="11"/>
  <c r="L108" i="11"/>
  <c r="E108" i="11"/>
  <c r="K108" i="11"/>
  <c r="D96" i="11"/>
  <c r="P101" i="11"/>
  <c r="I101" i="11"/>
  <c r="O101" i="11"/>
  <c r="I97" i="11"/>
  <c r="E32" i="11"/>
  <c r="O32" i="11"/>
  <c r="F75" i="11"/>
  <c r="E30" i="11"/>
  <c r="O30" i="11"/>
  <c r="G72" i="11"/>
  <c r="F72" i="11" s="1"/>
  <c r="P27" i="11"/>
  <c r="K72" i="11"/>
  <c r="G25" i="11"/>
  <c r="N69" i="11"/>
  <c r="I24" i="11"/>
  <c r="N24" i="11"/>
  <c r="N23" i="11" s="1"/>
  <c r="K69" i="11"/>
  <c r="M69" i="11"/>
  <c r="M56" i="11" s="1"/>
  <c r="E66" i="11"/>
  <c r="F68" i="11"/>
  <c r="N66" i="11"/>
  <c r="E61" i="11"/>
  <c r="O17" i="11"/>
  <c r="P16" i="11"/>
  <c r="P15" i="11" s="1"/>
  <c r="L61" i="11"/>
  <c r="J62" i="11"/>
  <c r="H16" i="11"/>
  <c r="M14" i="11"/>
  <c r="J14" i="11" s="1"/>
  <c r="O13" i="11"/>
  <c r="I57" i="11"/>
  <c r="N57" i="11"/>
  <c r="D47" i="11"/>
  <c r="F43" i="11"/>
  <c r="D37" i="11"/>
  <c r="D36" i="11"/>
  <c r="N114" i="7"/>
  <c r="D132" i="7"/>
  <c r="G114" i="7"/>
  <c r="K111" i="7"/>
  <c r="H111" i="7"/>
  <c r="P108" i="7"/>
  <c r="L108" i="7"/>
  <c r="J109" i="7"/>
  <c r="D127" i="7"/>
  <c r="O101" i="7"/>
  <c r="P97" i="7"/>
  <c r="L97" i="7"/>
  <c r="H114" i="7"/>
  <c r="L114" i="7"/>
  <c r="I114" i="7"/>
  <c r="G111" i="7"/>
  <c r="N111" i="7"/>
  <c r="E111" i="7"/>
  <c r="M108" i="7"/>
  <c r="F99" i="7"/>
  <c r="E97" i="7"/>
  <c r="H97" i="7"/>
  <c r="N97" i="7"/>
  <c r="N75" i="7"/>
  <c r="I75" i="7"/>
  <c r="O72" i="7"/>
  <c r="O69" i="7"/>
  <c r="K69" i="7"/>
  <c r="I69" i="7"/>
  <c r="F71" i="7"/>
  <c r="E69" i="7"/>
  <c r="K66" i="7"/>
  <c r="F64" i="7"/>
  <c r="M57" i="7"/>
  <c r="F58" i="7"/>
  <c r="E72" i="7"/>
  <c r="H72" i="7"/>
  <c r="M72" i="7"/>
  <c r="M69" i="7"/>
  <c r="G66" i="7"/>
  <c r="E21" i="7"/>
  <c r="O21" i="7"/>
  <c r="J67" i="7"/>
  <c r="O66" i="7"/>
  <c r="G19" i="7"/>
  <c r="I61" i="7"/>
  <c r="N61" i="7"/>
  <c r="E19" i="7"/>
  <c r="I17" i="7"/>
  <c r="N17" i="7"/>
  <c r="L61" i="7"/>
  <c r="M14" i="7"/>
  <c r="E14" i="7"/>
  <c r="D54" i="7"/>
  <c r="D42" i="7"/>
  <c r="M134" i="5"/>
  <c r="F139" i="5"/>
  <c r="D183" i="5"/>
  <c r="J127" i="5"/>
  <c r="J120" i="5"/>
  <c r="M115" i="5"/>
  <c r="G115" i="5"/>
  <c r="O111" i="5"/>
  <c r="I111" i="5"/>
  <c r="F113" i="5"/>
  <c r="L111" i="5"/>
  <c r="H111" i="5"/>
  <c r="D161" i="5"/>
  <c r="E106" i="5"/>
  <c r="J104" i="5"/>
  <c r="D152" i="5"/>
  <c r="J100" i="5"/>
  <c r="P94" i="5"/>
  <c r="O94" i="5"/>
  <c r="N94" i="5"/>
  <c r="M94" i="5"/>
  <c r="N13" i="5"/>
  <c r="E91" i="5"/>
  <c r="M91" i="5"/>
  <c r="M13" i="5" s="1"/>
  <c r="G91" i="5"/>
  <c r="G13" i="5" s="1"/>
  <c r="F140" i="5"/>
  <c r="H134" i="5"/>
  <c r="I134" i="5"/>
  <c r="L134" i="5"/>
  <c r="E115" i="5"/>
  <c r="O115" i="5"/>
  <c r="E111" i="5"/>
  <c r="F108" i="5"/>
  <c r="L106" i="5"/>
  <c r="N106" i="5"/>
  <c r="L94" i="5"/>
  <c r="E14" i="5"/>
  <c r="O14" i="5"/>
  <c r="D87" i="5"/>
  <c r="D83" i="5"/>
  <c r="D78" i="5"/>
  <c r="D73" i="5"/>
  <c r="D65" i="5"/>
  <c r="J63" i="5"/>
  <c r="J57" i="5"/>
  <c r="D56" i="5"/>
  <c r="E13" i="5"/>
  <c r="G28" i="5"/>
  <c r="N114" i="11"/>
  <c r="D133" i="11"/>
  <c r="K114" i="11"/>
  <c r="D132" i="11"/>
  <c r="I114" i="11"/>
  <c r="M114" i="11"/>
  <c r="D131" i="11"/>
  <c r="H114" i="11"/>
  <c r="J113" i="11"/>
  <c r="L111" i="11"/>
  <c r="D130" i="11"/>
  <c r="H111" i="11"/>
  <c r="G111" i="11"/>
  <c r="N111" i="11"/>
  <c r="D129" i="11"/>
  <c r="D128" i="11"/>
  <c r="H108" i="11"/>
  <c r="D127" i="11"/>
  <c r="J107" i="11"/>
  <c r="L106" i="11"/>
  <c r="J106" i="11" s="1"/>
  <c r="D126" i="11"/>
  <c r="N101" i="11"/>
  <c r="J105" i="11"/>
  <c r="D125" i="11"/>
  <c r="L101" i="11"/>
  <c r="J104" i="11"/>
  <c r="F104" i="11"/>
  <c r="M101" i="11"/>
  <c r="J103" i="11"/>
  <c r="D123" i="11"/>
  <c r="F103" i="11"/>
  <c r="D122" i="11"/>
  <c r="F100" i="11"/>
  <c r="O97" i="11"/>
  <c r="F99" i="11"/>
  <c r="D119" i="11"/>
  <c r="K97" i="11"/>
  <c r="F98" i="11"/>
  <c r="E97" i="11"/>
  <c r="E114" i="11"/>
  <c r="H31" i="11"/>
  <c r="H29" i="11" s="1"/>
  <c r="M31" i="11"/>
  <c r="M29" i="11" s="1"/>
  <c r="N28" i="11"/>
  <c r="N26" i="11" s="1"/>
  <c r="F113" i="11"/>
  <c r="J111" i="11"/>
  <c r="P111" i="11"/>
  <c r="P96" i="11" s="1"/>
  <c r="P134" i="11" s="1"/>
  <c r="F111" i="11"/>
  <c r="P25" i="11"/>
  <c r="G108" i="11"/>
  <c r="N108" i="11"/>
  <c r="F109" i="11"/>
  <c r="I108" i="11"/>
  <c r="I96" i="11" s="1"/>
  <c r="F105" i="11"/>
  <c r="F18" i="11"/>
  <c r="E101" i="11"/>
  <c r="K17" i="11"/>
  <c r="J17" i="11" s="1"/>
  <c r="K101" i="11"/>
  <c r="M16" i="11"/>
  <c r="M15" i="11" s="1"/>
  <c r="H101" i="11"/>
  <c r="J102" i="11"/>
  <c r="F102" i="11"/>
  <c r="H11" i="11"/>
  <c r="J100" i="11"/>
  <c r="K13" i="11"/>
  <c r="J13" i="11" s="1"/>
  <c r="J99" i="11"/>
  <c r="J98" i="11"/>
  <c r="O31" i="11"/>
  <c r="E72" i="11"/>
  <c r="M27" i="11"/>
  <c r="M26" i="11" s="1"/>
  <c r="J72" i="11"/>
  <c r="E25" i="11"/>
  <c r="P69" i="11"/>
  <c r="F69" i="11"/>
  <c r="F70" i="11"/>
  <c r="M24" i="11"/>
  <c r="J70" i="11"/>
  <c r="E24" i="11"/>
  <c r="N22" i="11"/>
  <c r="N20" i="11" s="1"/>
  <c r="I22" i="11"/>
  <c r="I20" i="11" s="1"/>
  <c r="F67" i="11"/>
  <c r="J67" i="11"/>
  <c r="O61" i="11"/>
  <c r="K19" i="11"/>
  <c r="J19" i="11" s="1"/>
  <c r="I15" i="11"/>
  <c r="K18" i="11"/>
  <c r="J18" i="11" s="1"/>
  <c r="K61" i="11"/>
  <c r="H56" i="11"/>
  <c r="G61" i="11"/>
  <c r="F61" i="11" s="1"/>
  <c r="F63" i="11"/>
  <c r="K16" i="11"/>
  <c r="G16" i="11"/>
  <c r="F16" i="11" s="1"/>
  <c r="J60" i="11"/>
  <c r="G14" i="11"/>
  <c r="F14" i="11" s="1"/>
  <c r="I13" i="11"/>
  <c r="I11" i="11" s="1"/>
  <c r="N13" i="11"/>
  <c r="N11" i="11" s="1"/>
  <c r="F59" i="11"/>
  <c r="E57" i="11"/>
  <c r="J59" i="11"/>
  <c r="L57" i="11"/>
  <c r="J57" i="11" s="1"/>
  <c r="P57" i="11"/>
  <c r="G12" i="11"/>
  <c r="F12" i="11" s="1"/>
  <c r="J58" i="11"/>
  <c r="D56" i="11"/>
  <c r="D55" i="11"/>
  <c r="J52" i="11"/>
  <c r="D54" i="11"/>
  <c r="P29" i="11"/>
  <c r="L29" i="11"/>
  <c r="D53" i="11"/>
  <c r="I29" i="11"/>
  <c r="F52" i="11"/>
  <c r="D51" i="11"/>
  <c r="I26" i="11"/>
  <c r="D50" i="11"/>
  <c r="D48" i="11"/>
  <c r="F46" i="11"/>
  <c r="O23" i="11"/>
  <c r="J46" i="11"/>
  <c r="P20" i="11"/>
  <c r="O20" i="11"/>
  <c r="N33" i="11"/>
  <c r="L20" i="11"/>
  <c r="D45" i="11"/>
  <c r="K33" i="11"/>
  <c r="H20" i="11"/>
  <c r="F22" i="11"/>
  <c r="O33" i="11"/>
  <c r="J21" i="11"/>
  <c r="J43" i="11"/>
  <c r="D43" i="11" s="1"/>
  <c r="F21" i="11"/>
  <c r="G33" i="11"/>
  <c r="D44" i="11"/>
  <c r="N15" i="11"/>
  <c r="F19" i="11"/>
  <c r="D42" i="11"/>
  <c r="D41" i="11"/>
  <c r="L15" i="11"/>
  <c r="H15" i="11"/>
  <c r="F17" i="11"/>
  <c r="E15" i="11"/>
  <c r="O15" i="11"/>
  <c r="D39" i="11"/>
  <c r="P11" i="11"/>
  <c r="M11" i="11"/>
  <c r="J34" i="11"/>
  <c r="L11" i="11"/>
  <c r="F34" i="11"/>
  <c r="E11" i="11"/>
  <c r="P33" i="11"/>
  <c r="O11" i="11"/>
  <c r="D35" i="11"/>
  <c r="J117" i="7"/>
  <c r="F117" i="7"/>
  <c r="D133" i="7"/>
  <c r="M114" i="7"/>
  <c r="O114" i="7"/>
  <c r="D131" i="7"/>
  <c r="F115" i="7"/>
  <c r="E114" i="7"/>
  <c r="P111" i="7"/>
  <c r="P96" i="7" s="1"/>
  <c r="P134" i="7" s="1"/>
  <c r="P238" i="5" s="1"/>
  <c r="P200" i="5" s="1"/>
  <c r="J113" i="7"/>
  <c r="M111" i="7"/>
  <c r="D130" i="7"/>
  <c r="F113" i="7"/>
  <c r="I111" i="7"/>
  <c r="F111" i="7" s="1"/>
  <c r="J112" i="7"/>
  <c r="L111" i="7"/>
  <c r="D129" i="7"/>
  <c r="F112" i="7"/>
  <c r="O108" i="7"/>
  <c r="N108" i="7"/>
  <c r="D128" i="7"/>
  <c r="I108" i="7"/>
  <c r="E108" i="7"/>
  <c r="F109" i="7"/>
  <c r="H108" i="7"/>
  <c r="D126" i="7"/>
  <c r="J105" i="7"/>
  <c r="H101" i="7"/>
  <c r="D125" i="7"/>
  <c r="D124" i="7"/>
  <c r="F104" i="7"/>
  <c r="M101" i="7"/>
  <c r="D123" i="7"/>
  <c r="J103" i="7"/>
  <c r="P101" i="7"/>
  <c r="L101" i="7"/>
  <c r="L96" i="7" s="1"/>
  <c r="D122" i="7"/>
  <c r="E101" i="7"/>
  <c r="J100" i="7"/>
  <c r="D121" i="7"/>
  <c r="G97" i="7"/>
  <c r="O97" i="7"/>
  <c r="D120" i="7"/>
  <c r="J98" i="7"/>
  <c r="D119" i="7"/>
  <c r="F98" i="7"/>
  <c r="K114" i="7"/>
  <c r="E32" i="7"/>
  <c r="E29" i="7" s="1"/>
  <c r="O32" i="7"/>
  <c r="J116" i="7"/>
  <c r="M31" i="7"/>
  <c r="M29" i="7" s="1"/>
  <c r="F116" i="7"/>
  <c r="H27" i="7"/>
  <c r="H26" i="7" s="1"/>
  <c r="L27" i="7"/>
  <c r="L26" i="7" s="1"/>
  <c r="P27" i="7"/>
  <c r="P26" i="7" s="1"/>
  <c r="J110" i="7"/>
  <c r="F110" i="7"/>
  <c r="K108" i="7"/>
  <c r="J108" i="7" s="1"/>
  <c r="O106" i="7"/>
  <c r="F107" i="7"/>
  <c r="E106" i="7"/>
  <c r="J106" i="7"/>
  <c r="J107" i="7"/>
  <c r="L19" i="7"/>
  <c r="J19" i="7" s="1"/>
  <c r="G101" i="7"/>
  <c r="N101" i="7"/>
  <c r="N96" i="7" s="1"/>
  <c r="I101" i="7"/>
  <c r="K101" i="7"/>
  <c r="M16" i="7"/>
  <c r="F102" i="7"/>
  <c r="D96" i="7"/>
  <c r="I14" i="7"/>
  <c r="F14" i="7" s="1"/>
  <c r="M13" i="7"/>
  <c r="M11" i="7" s="1"/>
  <c r="M97" i="7"/>
  <c r="J97" i="7" s="1"/>
  <c r="I13" i="7"/>
  <c r="I97" i="7"/>
  <c r="F97" i="7" s="1"/>
  <c r="D95" i="7"/>
  <c r="O75" i="7"/>
  <c r="D94" i="7"/>
  <c r="F77" i="7"/>
  <c r="D93" i="7"/>
  <c r="K75" i="7"/>
  <c r="G75" i="7"/>
  <c r="E75" i="7"/>
  <c r="D92" i="7"/>
  <c r="I72" i="7"/>
  <c r="N72" i="7"/>
  <c r="F73" i="7"/>
  <c r="D91" i="7"/>
  <c r="P69" i="7"/>
  <c r="N69" i="7"/>
  <c r="D90" i="7"/>
  <c r="D89" i="7"/>
  <c r="G69" i="7"/>
  <c r="P66" i="7"/>
  <c r="D88" i="7"/>
  <c r="E66" i="7"/>
  <c r="N66" i="7"/>
  <c r="M66" i="7"/>
  <c r="J66" i="7" s="1"/>
  <c r="L66" i="7"/>
  <c r="H66" i="7"/>
  <c r="F66" i="7" s="1"/>
  <c r="F67" i="7"/>
  <c r="D87" i="7"/>
  <c r="J64" i="7"/>
  <c r="D85" i="7"/>
  <c r="D84" i="7"/>
  <c r="J62" i="7"/>
  <c r="M61" i="7"/>
  <c r="F62" i="7"/>
  <c r="D83" i="7"/>
  <c r="G61" i="7"/>
  <c r="D82" i="7"/>
  <c r="H11" i="7"/>
  <c r="H57" i="7"/>
  <c r="F60" i="7"/>
  <c r="O57" i="7"/>
  <c r="K57" i="7"/>
  <c r="D81" i="7"/>
  <c r="N57" i="7"/>
  <c r="D80" i="7"/>
  <c r="I57" i="7"/>
  <c r="E57" i="7"/>
  <c r="K32" i="7"/>
  <c r="J32" i="7" s="1"/>
  <c r="F78" i="7"/>
  <c r="F32" i="7"/>
  <c r="J78" i="7"/>
  <c r="M75" i="7"/>
  <c r="I29" i="7"/>
  <c r="N29" i="7"/>
  <c r="H31" i="7"/>
  <c r="H75" i="7"/>
  <c r="J77" i="7"/>
  <c r="O30" i="7"/>
  <c r="O29" i="7" s="1"/>
  <c r="F76" i="7"/>
  <c r="J76" i="7"/>
  <c r="P75" i="7"/>
  <c r="N28" i="7"/>
  <c r="N26" i="7" s="1"/>
  <c r="P72" i="7"/>
  <c r="L72" i="7"/>
  <c r="J73" i="7"/>
  <c r="G27" i="7"/>
  <c r="G26" i="7" s="1"/>
  <c r="H69" i="7"/>
  <c r="J71" i="7"/>
  <c r="H25" i="7"/>
  <c r="H23" i="7" s="1"/>
  <c r="M25" i="7"/>
  <c r="J25" i="7" s="1"/>
  <c r="E24" i="7"/>
  <c r="E23" i="7" s="1"/>
  <c r="K24" i="7"/>
  <c r="J24" i="7" s="1"/>
  <c r="O24" i="7"/>
  <c r="O23" i="7" s="1"/>
  <c r="F70" i="7"/>
  <c r="J69" i="7"/>
  <c r="J70" i="7"/>
  <c r="D56" i="7"/>
  <c r="F68" i="7"/>
  <c r="J68" i="7"/>
  <c r="J65" i="7"/>
  <c r="F65" i="7"/>
  <c r="H61" i="7"/>
  <c r="E61" i="7"/>
  <c r="K18" i="7"/>
  <c r="J18" i="7" s="1"/>
  <c r="H17" i="7"/>
  <c r="F17" i="7" s="1"/>
  <c r="M17" i="7"/>
  <c r="J17" i="7" s="1"/>
  <c r="J63" i="7"/>
  <c r="F63" i="7"/>
  <c r="E16" i="7"/>
  <c r="E15" i="7" s="1"/>
  <c r="K61" i="7"/>
  <c r="O61" i="7"/>
  <c r="P11" i="7"/>
  <c r="F59" i="7"/>
  <c r="N13" i="7"/>
  <c r="N11" i="7" s="1"/>
  <c r="L57" i="7"/>
  <c r="P57" i="7"/>
  <c r="J58" i="7"/>
  <c r="G12" i="7"/>
  <c r="G11" i="7" s="1"/>
  <c r="D55" i="7"/>
  <c r="P29" i="7"/>
  <c r="J52" i="7"/>
  <c r="D53" i="7"/>
  <c r="I33" i="7"/>
  <c r="F52" i="7"/>
  <c r="O26" i="7"/>
  <c r="M26" i="7"/>
  <c r="J28" i="7"/>
  <c r="D51" i="7"/>
  <c r="I26" i="7"/>
  <c r="F28" i="7"/>
  <c r="M33" i="7"/>
  <c r="J49" i="7"/>
  <c r="F49" i="7"/>
  <c r="H33" i="7"/>
  <c r="D50" i="7"/>
  <c r="P23" i="7"/>
  <c r="N23" i="7"/>
  <c r="L23" i="7"/>
  <c r="J46" i="7"/>
  <c r="D48" i="7"/>
  <c r="D47" i="7"/>
  <c r="F24" i="7"/>
  <c r="I23" i="7"/>
  <c r="F46" i="7"/>
  <c r="G23" i="7"/>
  <c r="P33" i="7"/>
  <c r="O20" i="7"/>
  <c r="M20" i="7"/>
  <c r="D45" i="7"/>
  <c r="I20" i="7"/>
  <c r="E33" i="7"/>
  <c r="P20" i="7"/>
  <c r="J43" i="7"/>
  <c r="D44" i="7"/>
  <c r="F43" i="7"/>
  <c r="O15" i="7"/>
  <c r="F19" i="7"/>
  <c r="D41" i="7"/>
  <c r="F18" i="7"/>
  <c r="F38" i="7"/>
  <c r="P15" i="7"/>
  <c r="N15" i="7"/>
  <c r="J38" i="7"/>
  <c r="L15" i="7"/>
  <c r="D40" i="7"/>
  <c r="N33" i="7"/>
  <c r="L33" i="7"/>
  <c r="D39" i="7"/>
  <c r="I15" i="7"/>
  <c r="J14" i="7"/>
  <c r="D37" i="7"/>
  <c r="J13" i="7"/>
  <c r="L11" i="7"/>
  <c r="D36" i="7"/>
  <c r="E11" i="7"/>
  <c r="O11" i="7"/>
  <c r="O33" i="7"/>
  <c r="J12" i="7"/>
  <c r="D35" i="7"/>
  <c r="D186" i="5"/>
  <c r="J137" i="5"/>
  <c r="J139" i="5"/>
  <c r="J136" i="5"/>
  <c r="J138" i="5"/>
  <c r="J140" i="5"/>
  <c r="D185" i="5"/>
  <c r="F136" i="5"/>
  <c r="F138" i="5"/>
  <c r="D184" i="5"/>
  <c r="J133" i="5"/>
  <c r="J131" i="5"/>
  <c r="D181" i="5"/>
  <c r="D180" i="5"/>
  <c r="D179" i="5"/>
  <c r="D178" i="5"/>
  <c r="F127" i="5"/>
  <c r="D177" i="5"/>
  <c r="F126" i="5"/>
  <c r="D176" i="5"/>
  <c r="I118" i="5"/>
  <c r="F125" i="5"/>
  <c r="J124" i="5"/>
  <c r="D175" i="5"/>
  <c r="M118" i="5"/>
  <c r="K118" i="5"/>
  <c r="D172" i="5"/>
  <c r="O118" i="5"/>
  <c r="D171" i="5"/>
  <c r="E118" i="5"/>
  <c r="P118" i="5"/>
  <c r="L118" i="5"/>
  <c r="J119" i="5"/>
  <c r="F119" i="5"/>
  <c r="N115" i="5"/>
  <c r="D168" i="5"/>
  <c r="I115" i="5"/>
  <c r="H115" i="5"/>
  <c r="J116" i="5"/>
  <c r="L115" i="5"/>
  <c r="D167" i="5"/>
  <c r="D165" i="5"/>
  <c r="P111" i="5"/>
  <c r="N111" i="5"/>
  <c r="J113" i="5"/>
  <c r="G111" i="5"/>
  <c r="J112" i="5"/>
  <c r="K111" i="5"/>
  <c r="D163" i="5"/>
  <c r="M106" i="5"/>
  <c r="I106" i="5"/>
  <c r="H106" i="5"/>
  <c r="F110" i="5"/>
  <c r="J109" i="5"/>
  <c r="F109" i="5"/>
  <c r="D160" i="5"/>
  <c r="P106" i="5"/>
  <c r="J108" i="5"/>
  <c r="D159" i="5"/>
  <c r="O106" i="5"/>
  <c r="J107" i="5"/>
  <c r="K106" i="5"/>
  <c r="F107" i="5"/>
  <c r="D156" i="5"/>
  <c r="D155" i="5"/>
  <c r="E99" i="5"/>
  <c r="J103" i="5"/>
  <c r="L99" i="5"/>
  <c r="H99" i="5"/>
  <c r="M99" i="5"/>
  <c r="J102" i="5"/>
  <c r="D153" i="5"/>
  <c r="P99" i="5"/>
  <c r="O99" i="5"/>
  <c r="N99" i="5"/>
  <c r="D151" i="5"/>
  <c r="K99" i="5"/>
  <c r="I99" i="5"/>
  <c r="G99" i="5"/>
  <c r="D149" i="5"/>
  <c r="F97" i="5"/>
  <c r="D147" i="5"/>
  <c r="I94" i="5"/>
  <c r="H94" i="5"/>
  <c r="E94" i="5"/>
  <c r="J95" i="5"/>
  <c r="K94" i="5"/>
  <c r="J94" i="5" s="1"/>
  <c r="D146" i="5"/>
  <c r="F95" i="5"/>
  <c r="P91" i="5"/>
  <c r="P13" i="5" s="1"/>
  <c r="O91" i="5"/>
  <c r="J93" i="5"/>
  <c r="L91" i="5"/>
  <c r="L13" i="5" s="1"/>
  <c r="K91" i="5"/>
  <c r="K13" i="5" s="1"/>
  <c r="I91" i="5"/>
  <c r="I13" i="5" s="1"/>
  <c r="F93" i="5"/>
  <c r="H91" i="5"/>
  <c r="H13" i="5" s="1"/>
  <c r="D144" i="5"/>
  <c r="J92" i="5"/>
  <c r="J14" i="5" s="1"/>
  <c r="F14" i="5"/>
  <c r="O134" i="5"/>
  <c r="K134" i="5"/>
  <c r="G134" i="5"/>
  <c r="J135" i="5"/>
  <c r="N118" i="5"/>
  <c r="J129" i="5"/>
  <c r="J126" i="5"/>
  <c r="J125" i="5"/>
  <c r="F124" i="5"/>
  <c r="J123" i="5"/>
  <c r="F122" i="5"/>
  <c r="J122" i="5"/>
  <c r="G118" i="5"/>
  <c r="J121" i="5"/>
  <c r="F120" i="5"/>
  <c r="H118" i="5"/>
  <c r="J117" i="5"/>
  <c r="F117" i="5"/>
  <c r="F116" i="5"/>
  <c r="J115" i="5"/>
  <c r="F115" i="5"/>
  <c r="F114" i="5"/>
  <c r="F112" i="5"/>
  <c r="G106" i="5"/>
  <c r="J110" i="5"/>
  <c r="J105" i="5"/>
  <c r="J101" i="5"/>
  <c r="D90" i="5"/>
  <c r="J97" i="5"/>
  <c r="J98" i="5"/>
  <c r="F96" i="5"/>
  <c r="D89" i="5"/>
  <c r="D88" i="5"/>
  <c r="D86" i="5"/>
  <c r="D85" i="5"/>
  <c r="D84" i="5"/>
  <c r="J82" i="5"/>
  <c r="F82" i="5"/>
  <c r="D81" i="5"/>
  <c r="D80" i="5"/>
  <c r="D79" i="5"/>
  <c r="D77" i="5"/>
  <c r="D76" i="5"/>
  <c r="D75" i="5"/>
  <c r="D74" i="5"/>
  <c r="D72" i="5"/>
  <c r="D71" i="5"/>
  <c r="D70" i="5"/>
  <c r="D69" i="5"/>
  <c r="D68" i="5"/>
  <c r="J66" i="5"/>
  <c r="D67" i="5"/>
  <c r="F66" i="5"/>
  <c r="F63" i="5"/>
  <c r="D63" i="5" s="1"/>
  <c r="D64" i="5"/>
  <c r="D62" i="5"/>
  <c r="D60" i="5"/>
  <c r="F57" i="5"/>
  <c r="D57" i="5" s="1"/>
  <c r="D59" i="5"/>
  <c r="D58" i="5"/>
  <c r="D55" i="5"/>
  <c r="D54" i="5"/>
  <c r="J52" i="5"/>
  <c r="F52" i="5"/>
  <c r="D51" i="5"/>
  <c r="D50" i="5"/>
  <c r="O29" i="5"/>
  <c r="O25" i="5" s="1"/>
  <c r="D49" i="5"/>
  <c r="D18" i="5" s="1"/>
  <c r="D48" i="5"/>
  <c r="J45" i="5"/>
  <c r="D46" i="5"/>
  <c r="D17" i="5" s="1"/>
  <c r="F45" i="5"/>
  <c r="D44" i="5"/>
  <c r="F43" i="5"/>
  <c r="D43" i="5" s="1"/>
  <c r="G29" i="5"/>
  <c r="G25" i="5" s="1"/>
  <c r="D42" i="5"/>
  <c r="J40" i="5"/>
  <c r="D41" i="5"/>
  <c r="F40" i="5"/>
  <c r="D39" i="5"/>
  <c r="D38" i="5"/>
  <c r="J37" i="5"/>
  <c r="J15" i="5" s="1"/>
  <c r="O13" i="5"/>
  <c r="M29" i="5"/>
  <c r="M25" i="5" s="1"/>
  <c r="P29" i="5"/>
  <c r="P25" i="5" s="1"/>
  <c r="N29" i="5"/>
  <c r="N25" i="5" s="1"/>
  <c r="J34" i="5"/>
  <c r="L29" i="5"/>
  <c r="L25" i="5" s="1"/>
  <c r="H29" i="5"/>
  <c r="H25" i="5" s="1"/>
  <c r="F34" i="5"/>
  <c r="D35" i="5"/>
  <c r="D14" i="5" s="1"/>
  <c r="L28" i="5"/>
  <c r="L12" i="5"/>
  <c r="H12" i="5"/>
  <c r="N28" i="5"/>
  <c r="N12" i="5"/>
  <c r="M28" i="5"/>
  <c r="K28" i="5"/>
  <c r="J31" i="5"/>
  <c r="J12" i="5" s="1"/>
  <c r="I29" i="5"/>
  <c r="I25" i="5" s="1"/>
  <c r="I28" i="5"/>
  <c r="E29" i="5"/>
  <c r="E25" i="5" s="1"/>
  <c r="D30" i="5"/>
  <c r="D11" i="5" s="1"/>
  <c r="F15" i="5"/>
  <c r="D34" i="4"/>
  <c r="H15" i="5"/>
  <c r="L15" i="5"/>
  <c r="P15" i="5"/>
  <c r="D36" i="5"/>
  <c r="F129" i="5"/>
  <c r="F131" i="5"/>
  <c r="F133" i="5"/>
  <c r="D158" i="5"/>
  <c r="D164" i="5"/>
  <c r="K29" i="5"/>
  <c r="D47" i="5"/>
  <c r="D19" i="5" s="1"/>
  <c r="D53" i="5"/>
  <c r="D21" i="5" s="1"/>
  <c r="J128" i="5"/>
  <c r="J130" i="5"/>
  <c r="J132" i="5"/>
  <c r="E28" i="5"/>
  <c r="E27" i="9"/>
  <c r="F128" i="5"/>
  <c r="F130" i="5"/>
  <c r="F132" i="5"/>
  <c r="D143" i="5"/>
  <c r="D170" i="5"/>
  <c r="D173" i="5"/>
  <c r="D182" i="5"/>
  <c r="D154" i="5"/>
  <c r="D174" i="5"/>
  <c r="F13" i="7"/>
  <c r="E20" i="7"/>
  <c r="J21" i="7"/>
  <c r="F22" i="7"/>
  <c r="H20" i="7"/>
  <c r="F25" i="7"/>
  <c r="H29" i="7"/>
  <c r="F30" i="7"/>
  <c r="K29" i="7"/>
  <c r="J57" i="7"/>
  <c r="K11" i="7"/>
  <c r="F21" i="7"/>
  <c r="J27" i="7"/>
  <c r="K26" i="7"/>
  <c r="F31" i="7"/>
  <c r="G29" i="7"/>
  <c r="F27" i="7"/>
  <c r="D49" i="7"/>
  <c r="D52" i="7"/>
  <c r="J22" i="7"/>
  <c r="L20" i="7"/>
  <c r="L29" i="7"/>
  <c r="J30" i="7"/>
  <c r="G16" i="7"/>
  <c r="K16" i="7"/>
  <c r="G20" i="7"/>
  <c r="K20" i="7"/>
  <c r="E26" i="7"/>
  <c r="J59" i="7"/>
  <c r="K72" i="7"/>
  <c r="J74" i="7"/>
  <c r="F101" i="7"/>
  <c r="F103" i="7"/>
  <c r="F105" i="7"/>
  <c r="H106" i="7"/>
  <c r="F106" i="7" s="1"/>
  <c r="G108" i="7"/>
  <c r="F114" i="7"/>
  <c r="G33" i="7"/>
  <c r="K33" i="7"/>
  <c r="F34" i="7"/>
  <c r="J34" i="7"/>
  <c r="G57" i="7"/>
  <c r="G72" i="7"/>
  <c r="F72" i="7" s="1"/>
  <c r="F74" i="7"/>
  <c r="J102" i="7"/>
  <c r="J104" i="7"/>
  <c r="J115" i="7"/>
  <c r="J60" i="7"/>
  <c r="L75" i="7"/>
  <c r="J75" i="7" s="1"/>
  <c r="E47" i="10"/>
  <c r="E48" i="10" s="1"/>
  <c r="J101" i="7"/>
  <c r="J114" i="7"/>
  <c r="E52" i="8"/>
  <c r="E59" i="10"/>
  <c r="E64" i="10" s="1"/>
  <c r="P24" i="11"/>
  <c r="P23" i="11" s="1"/>
  <c r="E26" i="11"/>
  <c r="E33" i="11"/>
  <c r="G57" i="11"/>
  <c r="I66" i="11"/>
  <c r="F74" i="11"/>
  <c r="G28" i="11"/>
  <c r="F28" i="11" s="1"/>
  <c r="H97" i="11"/>
  <c r="G101" i="11"/>
  <c r="F108" i="11"/>
  <c r="F115" i="11"/>
  <c r="G30" i="11"/>
  <c r="F117" i="11"/>
  <c r="G32" i="11"/>
  <c r="F32" i="11" s="1"/>
  <c r="K11" i="11"/>
  <c r="J12" i="11"/>
  <c r="J16" i="11"/>
  <c r="E21" i="11"/>
  <c r="L24" i="11"/>
  <c r="G23" i="11"/>
  <c r="D34" i="11"/>
  <c r="J38" i="11"/>
  <c r="L33" i="11"/>
  <c r="L69" i="11"/>
  <c r="J71" i="11"/>
  <c r="L25" i="11"/>
  <c r="J73" i="11"/>
  <c r="K27" i="11"/>
  <c r="O26" i="11"/>
  <c r="M108" i="11"/>
  <c r="M96" i="11" s="1"/>
  <c r="M134" i="11" s="1"/>
  <c r="J109" i="11"/>
  <c r="M25" i="11"/>
  <c r="J110" i="11"/>
  <c r="L27" i="11"/>
  <c r="J112" i="11"/>
  <c r="P26" i="11"/>
  <c r="O114" i="11"/>
  <c r="O96" i="11" s="1"/>
  <c r="O134" i="11" s="1"/>
  <c r="J116" i="11"/>
  <c r="K31" i="11"/>
  <c r="J31" i="11" s="1"/>
  <c r="G20" i="11"/>
  <c r="K20" i="11"/>
  <c r="K23" i="11"/>
  <c r="F38" i="11"/>
  <c r="H33" i="11"/>
  <c r="M33" i="11"/>
  <c r="J49" i="11"/>
  <c r="F71" i="11"/>
  <c r="H25" i="11"/>
  <c r="H23" i="11" s="1"/>
  <c r="F73" i="11"/>
  <c r="G27" i="11"/>
  <c r="I25" i="11"/>
  <c r="I23" i="11" s="1"/>
  <c r="F110" i="11"/>
  <c r="H27" i="11"/>
  <c r="H26" i="11" s="1"/>
  <c r="F112" i="11"/>
  <c r="F116" i="11"/>
  <c r="G31" i="11"/>
  <c r="F31" i="11" s="1"/>
  <c r="F24" i="11"/>
  <c r="I33" i="11"/>
  <c r="F49" i="11"/>
  <c r="K56" i="11"/>
  <c r="J66" i="11"/>
  <c r="M22" i="11"/>
  <c r="J22" i="11" s="1"/>
  <c r="D22" i="11" s="1"/>
  <c r="J68" i="11"/>
  <c r="J74" i="11"/>
  <c r="K28" i="11"/>
  <c r="J28" i="11" s="1"/>
  <c r="L96" i="11"/>
  <c r="L134" i="11" s="1"/>
  <c r="J97" i="11"/>
  <c r="J101" i="11"/>
  <c r="K96" i="11"/>
  <c r="K134" i="11" s="1"/>
  <c r="J115" i="11"/>
  <c r="K30" i="11"/>
  <c r="J117" i="11"/>
  <c r="K32" i="11"/>
  <c r="J32" i="11" s="1"/>
  <c r="F94" i="5" l="1"/>
  <c r="F134" i="5"/>
  <c r="J134" i="5"/>
  <c r="F111" i="5"/>
  <c r="J111" i="5"/>
  <c r="E29" i="11"/>
  <c r="O56" i="11"/>
  <c r="N56" i="11"/>
  <c r="M23" i="11"/>
  <c r="L26" i="11"/>
  <c r="J61" i="11"/>
  <c r="K15" i="11"/>
  <c r="G11" i="11"/>
  <c r="E56" i="11"/>
  <c r="E63" i="10"/>
  <c r="J106" i="5"/>
  <c r="E27" i="8"/>
  <c r="E41" i="8" s="1"/>
  <c r="O29" i="11"/>
  <c r="F114" i="11"/>
  <c r="J114" i="11"/>
  <c r="I134" i="11"/>
  <c r="N96" i="11"/>
  <c r="N134" i="11" s="1"/>
  <c r="D46" i="11"/>
  <c r="K96" i="7"/>
  <c r="O96" i="7"/>
  <c r="J111" i="7"/>
  <c r="J96" i="7" s="1"/>
  <c r="H96" i="7"/>
  <c r="J72" i="7"/>
  <c r="D27" i="7"/>
  <c r="J61" i="7"/>
  <c r="I56" i="7"/>
  <c r="O56" i="7"/>
  <c r="M23" i="7"/>
  <c r="J33" i="7"/>
  <c r="E36" i="9"/>
  <c r="E35" i="9" s="1"/>
  <c r="F91" i="5"/>
  <c r="F106" i="5"/>
  <c r="M90" i="5"/>
  <c r="M26" i="5" s="1"/>
  <c r="E90" i="5"/>
  <c r="E26" i="5" s="1"/>
  <c r="O90" i="5"/>
  <c r="O26" i="5" s="1"/>
  <c r="J91" i="5"/>
  <c r="J13" i="5" s="1"/>
  <c r="L90" i="5"/>
  <c r="L26" i="5" s="1"/>
  <c r="F28" i="5"/>
  <c r="D18" i="11"/>
  <c r="D14" i="11"/>
  <c r="E96" i="11"/>
  <c r="E134" i="11" s="1"/>
  <c r="P10" i="11"/>
  <c r="D33" i="6" s="1"/>
  <c r="J15" i="11"/>
  <c r="G15" i="11"/>
  <c r="F15" i="11" s="1"/>
  <c r="F13" i="11"/>
  <c r="D13" i="11" s="1"/>
  <c r="J134" i="11"/>
  <c r="P56" i="11"/>
  <c r="E23" i="11"/>
  <c r="F20" i="11"/>
  <c r="I10" i="11"/>
  <c r="D19" i="11"/>
  <c r="N10" i="11"/>
  <c r="D18" i="6" s="1"/>
  <c r="O10" i="11"/>
  <c r="D32" i="6" s="1"/>
  <c r="D52" i="11"/>
  <c r="D31" i="11"/>
  <c r="D49" i="11"/>
  <c r="J33" i="11"/>
  <c r="H10" i="11"/>
  <c r="J25" i="11"/>
  <c r="D17" i="11"/>
  <c r="D38" i="11"/>
  <c r="E96" i="7"/>
  <c r="E134" i="7" s="1"/>
  <c r="E238" i="5" s="1"/>
  <c r="E200" i="5" s="1"/>
  <c r="F26" i="7"/>
  <c r="K23" i="7"/>
  <c r="J23" i="7" s="1"/>
  <c r="I11" i="7"/>
  <c r="F11" i="7" s="1"/>
  <c r="I96" i="7"/>
  <c r="I134" i="7" s="1"/>
  <c r="I238" i="5" s="1"/>
  <c r="I200" i="5" s="1"/>
  <c r="J31" i="7"/>
  <c r="D31" i="7" s="1"/>
  <c r="J26" i="7"/>
  <c r="L134" i="7"/>
  <c r="L238" i="5" s="1"/>
  <c r="L200" i="5" s="1"/>
  <c r="H134" i="7"/>
  <c r="H238" i="5" s="1"/>
  <c r="H200" i="5" s="1"/>
  <c r="K134" i="7"/>
  <c r="K238" i="5" s="1"/>
  <c r="K200" i="5" s="1"/>
  <c r="H15" i="7"/>
  <c r="H10" i="7" s="1"/>
  <c r="O134" i="7"/>
  <c r="O238" i="5" s="1"/>
  <c r="O200" i="5" s="1"/>
  <c r="N134" i="7"/>
  <c r="N238" i="5" s="1"/>
  <c r="N200" i="5" s="1"/>
  <c r="M96" i="7"/>
  <c r="M134" i="7" s="1"/>
  <c r="D13" i="7"/>
  <c r="F12" i="7"/>
  <c r="D12" i="7" s="1"/>
  <c r="D32" i="7"/>
  <c r="F75" i="7"/>
  <c r="E56" i="7"/>
  <c r="D28" i="7"/>
  <c r="P56" i="7"/>
  <c r="D25" i="7"/>
  <c r="F23" i="7"/>
  <c r="F69" i="7"/>
  <c r="D24" i="7"/>
  <c r="N56" i="7"/>
  <c r="D19" i="7"/>
  <c r="D18" i="7"/>
  <c r="M56" i="7"/>
  <c r="M15" i="7"/>
  <c r="H56" i="7"/>
  <c r="L56" i="7"/>
  <c r="F29" i="7"/>
  <c r="I10" i="7"/>
  <c r="F61" i="7"/>
  <c r="D17" i="7"/>
  <c r="D14" i="7"/>
  <c r="O10" i="7"/>
  <c r="D55" i="6" s="1"/>
  <c r="J29" i="7"/>
  <c r="D30" i="7"/>
  <c r="D46" i="7"/>
  <c r="P10" i="7"/>
  <c r="D56" i="6" s="1"/>
  <c r="J20" i="7"/>
  <c r="D43" i="7"/>
  <c r="D22" i="7"/>
  <c r="D21" i="7"/>
  <c r="L10" i="7"/>
  <c r="D39" i="6" s="1"/>
  <c r="D38" i="7"/>
  <c r="N10" i="7"/>
  <c r="D41" i="6" s="1"/>
  <c r="I90" i="5"/>
  <c r="I26" i="5" s="1"/>
  <c r="J118" i="5"/>
  <c r="P90" i="5"/>
  <c r="P26" i="5" s="1"/>
  <c r="N90" i="5"/>
  <c r="N26" i="5" s="1"/>
  <c r="J99" i="5"/>
  <c r="F99" i="5"/>
  <c r="F13" i="5"/>
  <c r="K90" i="5"/>
  <c r="K26" i="5" s="1"/>
  <c r="F118" i="5"/>
  <c r="H90" i="5"/>
  <c r="H26" i="5" s="1"/>
  <c r="G90" i="5"/>
  <c r="G26" i="5" s="1"/>
  <c r="D82" i="5"/>
  <c r="D66" i="5"/>
  <c r="D52" i="5"/>
  <c r="D20" i="5" s="1"/>
  <c r="D45" i="5"/>
  <c r="D16" i="5" s="1"/>
  <c r="D40" i="5"/>
  <c r="D37" i="5"/>
  <c r="D15" i="5" s="1"/>
  <c r="J28" i="5"/>
  <c r="D34" i="5"/>
  <c r="D13" i="5" s="1"/>
  <c r="F29" i="5"/>
  <c r="D31" i="5"/>
  <c r="D12" i="5" s="1"/>
  <c r="F33" i="11"/>
  <c r="J11" i="11"/>
  <c r="H96" i="11"/>
  <c r="H134" i="11" s="1"/>
  <c r="F97" i="11"/>
  <c r="F23" i="11"/>
  <c r="F27" i="11"/>
  <c r="G26" i="11"/>
  <c r="F26" i="11" s="1"/>
  <c r="J27" i="11"/>
  <c r="K26" i="11"/>
  <c r="J69" i="11"/>
  <c r="L56" i="11"/>
  <c r="F25" i="11"/>
  <c r="D25" i="11" s="1"/>
  <c r="J30" i="11"/>
  <c r="K29" i="11"/>
  <c r="J29" i="11" s="1"/>
  <c r="L23" i="11"/>
  <c r="L10" i="11" s="1"/>
  <c r="D16" i="6" s="1"/>
  <c r="J24" i="11"/>
  <c r="D24" i="11" s="1"/>
  <c r="D16" i="11"/>
  <c r="D12" i="11"/>
  <c r="F101" i="11"/>
  <c r="G96" i="11"/>
  <c r="G134" i="11" s="1"/>
  <c r="F66" i="11"/>
  <c r="I56" i="11"/>
  <c r="M20" i="11"/>
  <c r="F57" i="7"/>
  <c r="G56" i="7"/>
  <c r="F108" i="7"/>
  <c r="F96" i="7" s="1"/>
  <c r="G96" i="7"/>
  <c r="G134" i="7" s="1"/>
  <c r="K56" i="7"/>
  <c r="J16" i="7"/>
  <c r="K15" i="7"/>
  <c r="J11" i="7"/>
  <c r="F25" i="5"/>
  <c r="F30" i="11"/>
  <c r="G29" i="11"/>
  <c r="F29" i="11" s="1"/>
  <c r="F57" i="11"/>
  <c r="G56" i="11"/>
  <c r="G15" i="7"/>
  <c r="F16" i="7"/>
  <c r="J56" i="7"/>
  <c r="E10" i="7"/>
  <c r="D42" i="6" s="1"/>
  <c r="F11" i="11"/>
  <c r="D21" i="11"/>
  <c r="E20" i="11"/>
  <c r="D28" i="11"/>
  <c r="D34" i="7"/>
  <c r="F33" i="7"/>
  <c r="D33" i="7" s="1"/>
  <c r="J108" i="11"/>
  <c r="D32" i="11"/>
  <c r="F20" i="7"/>
  <c r="K25" i="5"/>
  <c r="J29" i="5"/>
  <c r="D22" i="5"/>
  <c r="M10" i="11" l="1"/>
  <c r="D17" i="6" s="1"/>
  <c r="J56" i="11"/>
  <c r="J26" i="11"/>
  <c r="J96" i="11"/>
  <c r="D33" i="11"/>
  <c r="M10" i="7"/>
  <c r="D40" i="6" s="1"/>
  <c r="D26" i="7"/>
  <c r="J26" i="5"/>
  <c r="E57" i="8"/>
  <c r="E56" i="8" s="1"/>
  <c r="D28" i="5"/>
  <c r="D15" i="11"/>
  <c r="D31" i="6"/>
  <c r="J20" i="11"/>
  <c r="D20" i="11" s="1"/>
  <c r="F134" i="11"/>
  <c r="D134" i="11" s="1"/>
  <c r="F56" i="11"/>
  <c r="D29" i="11"/>
  <c r="D26" i="11"/>
  <c r="D23" i="7"/>
  <c r="M238" i="5"/>
  <c r="J134" i="7"/>
  <c r="J15" i="7"/>
  <c r="J10" i="7" s="1"/>
  <c r="D37" i="6" s="1"/>
  <c r="F56" i="7"/>
  <c r="D54" i="6"/>
  <c r="D29" i="7"/>
  <c r="D20" i="7"/>
  <c r="K10" i="7"/>
  <c r="D38" i="6" s="1"/>
  <c r="J90" i="5"/>
  <c r="F26" i="5"/>
  <c r="F90" i="5"/>
  <c r="J25" i="5"/>
  <c r="D25" i="5" s="1"/>
  <c r="D11" i="7"/>
  <c r="G10" i="11"/>
  <c r="F15" i="7"/>
  <c r="G10" i="7"/>
  <c r="D30" i="11"/>
  <c r="F134" i="7"/>
  <c r="G238" i="5"/>
  <c r="D29" i="5"/>
  <c r="D23" i="5" s="1"/>
  <c r="F10" i="11"/>
  <c r="D13" i="6" s="1"/>
  <c r="D11" i="11"/>
  <c r="K10" i="11"/>
  <c r="D15" i="6" s="1"/>
  <c r="D27" i="11"/>
  <c r="E10" i="11"/>
  <c r="D19" i="6" s="1"/>
  <c r="D16" i="7"/>
  <c r="F96" i="11"/>
  <c r="J23" i="11"/>
  <c r="D23" i="11" s="1"/>
  <c r="D26" i="5" l="1"/>
  <c r="E237" i="5" s="1"/>
  <c r="D134" i="7"/>
  <c r="M200" i="5"/>
  <c r="J200" i="5" s="1"/>
  <c r="J238" i="5"/>
  <c r="H237" i="5"/>
  <c r="D15" i="7"/>
  <c r="D10" i="7" s="1"/>
  <c r="F10" i="7"/>
  <c r="D36" i="6" s="1"/>
  <c r="D35" i="6" s="1"/>
  <c r="D53" i="6" s="1"/>
  <c r="D43" i="6" s="1"/>
  <c r="J10" i="11"/>
  <c r="D14" i="6" s="1"/>
  <c r="D12" i="6" s="1"/>
  <c r="D30" i="6" s="1"/>
  <c r="D20" i="6" s="1"/>
  <c r="D10" i="11"/>
  <c r="F238" i="5"/>
  <c r="G200" i="5"/>
  <c r="F200" i="5" s="1"/>
  <c r="L237" i="5" l="1"/>
  <c r="L228" i="5" s="1"/>
  <c r="N237" i="5"/>
  <c r="N228" i="5" s="1"/>
  <c r="I237" i="5"/>
  <c r="I212" i="5" s="1"/>
  <c r="K237" i="5"/>
  <c r="K232" i="5" s="1"/>
  <c r="O237" i="5"/>
  <c r="O232" i="5" s="1"/>
  <c r="M237" i="5"/>
  <c r="M232" i="5" s="1"/>
  <c r="P237" i="5"/>
  <c r="P228" i="5" s="1"/>
  <c r="G237" i="5"/>
  <c r="G235" i="5" s="1"/>
  <c r="D238" i="5"/>
  <c r="H229" i="5"/>
  <c r="H228" i="5"/>
  <c r="H227" i="5"/>
  <c r="H226" i="5"/>
  <c r="H225" i="5"/>
  <c r="H224" i="5"/>
  <c r="H223" i="5"/>
  <c r="H222" i="5"/>
  <c r="H221" i="5"/>
  <c r="H220" i="5"/>
  <c r="H219" i="5"/>
  <c r="H218" i="5"/>
  <c r="H217" i="5"/>
  <c r="H216" i="5"/>
  <c r="H215" i="5"/>
  <c r="H214" i="5"/>
  <c r="H232" i="5"/>
  <c r="H209" i="5"/>
  <c r="H235" i="5"/>
  <c r="H231" i="5"/>
  <c r="H234" i="5"/>
  <c r="H212" i="5"/>
  <c r="H199" i="5"/>
  <c r="H198" i="5"/>
  <c r="H18" i="5" s="1"/>
  <c r="H197" i="5"/>
  <c r="H196" i="5"/>
  <c r="H195" i="5"/>
  <c r="H208" i="5"/>
  <c r="H205" i="5"/>
  <c r="H233" i="5"/>
  <c r="H207" i="5"/>
  <c r="H204" i="5"/>
  <c r="H191" i="5"/>
  <c r="H188" i="5"/>
  <c r="H187" i="5" s="1"/>
  <c r="H203" i="5"/>
  <c r="H193" i="5"/>
  <c r="H192" i="5" s="1"/>
  <c r="H190" i="5"/>
  <c r="H211" i="5"/>
  <c r="H202" i="5"/>
  <c r="E212" i="5"/>
  <c r="E234" i="5"/>
  <c r="E227" i="5"/>
  <c r="E223" i="5"/>
  <c r="E219" i="5"/>
  <c r="E215" i="5"/>
  <c r="E233" i="5"/>
  <c r="E232" i="5"/>
  <c r="E229" i="5"/>
  <c r="E225" i="5"/>
  <c r="E221" i="5"/>
  <c r="E217" i="5"/>
  <c r="E211" i="5"/>
  <c r="E193" i="5"/>
  <c r="E192" i="5" s="1"/>
  <c r="E226" i="5"/>
  <c r="E218" i="5"/>
  <c r="E203" i="5"/>
  <c r="E235" i="5"/>
  <c r="E224" i="5"/>
  <c r="E216" i="5"/>
  <c r="E209" i="5"/>
  <c r="E202" i="5"/>
  <c r="E199" i="5"/>
  <c r="E195" i="5"/>
  <c r="E231" i="5"/>
  <c r="E222" i="5"/>
  <c r="E214" i="5"/>
  <c r="E208" i="5"/>
  <c r="E205" i="5"/>
  <c r="E198" i="5"/>
  <c r="E18" i="5" s="1"/>
  <c r="E228" i="5"/>
  <c r="E220" i="5"/>
  <c r="E207" i="5"/>
  <c r="E204" i="5"/>
  <c r="E197" i="5"/>
  <c r="E191" i="5"/>
  <c r="E188" i="5"/>
  <c r="E187" i="5" s="1"/>
  <c r="E196" i="5"/>
  <c r="E190" i="5"/>
  <c r="K235" i="5"/>
  <c r="K233" i="5"/>
  <c r="K226" i="5"/>
  <c r="K229" i="5"/>
  <c r="K220" i="5"/>
  <c r="K204" i="5"/>
  <c r="K227" i="5"/>
  <c r="K225" i="5"/>
  <c r="K211" i="5"/>
  <c r="K207" i="5"/>
  <c r="K191" i="5"/>
  <c r="K199" i="5"/>
  <c r="K197" i="5" l="1"/>
  <c r="K202" i="5"/>
  <c r="K214" i="5"/>
  <c r="K190" i="5"/>
  <c r="K223" i="5"/>
  <c r="K217" i="5"/>
  <c r="K221" i="5"/>
  <c r="J221" i="5" s="1"/>
  <c r="K216" i="5"/>
  <c r="K212" i="5"/>
  <c r="K210" i="5" s="1"/>
  <c r="K231" i="5"/>
  <c r="H189" i="5"/>
  <c r="K195" i="5"/>
  <c r="K196" i="5"/>
  <c r="K208" i="5"/>
  <c r="K219" i="5"/>
  <c r="K203" i="5"/>
  <c r="K224" i="5"/>
  <c r="K222" i="5"/>
  <c r="K234" i="5"/>
  <c r="G225" i="5"/>
  <c r="L229" i="5"/>
  <c r="G228" i="5"/>
  <c r="O226" i="5"/>
  <c r="P233" i="5"/>
  <c r="O197" i="5"/>
  <c r="M219" i="5"/>
  <c r="L193" i="5"/>
  <c r="L192" i="5" s="1"/>
  <c r="M209" i="5"/>
  <c r="O202" i="5"/>
  <c r="O21" i="5" s="1"/>
  <c r="L218" i="5"/>
  <c r="I193" i="5"/>
  <c r="I192" i="5" s="1"/>
  <c r="K193" i="5"/>
  <c r="K215" i="5"/>
  <c r="K209" i="5"/>
  <c r="K198" i="5"/>
  <c r="K18" i="5" s="1"/>
  <c r="K188" i="5"/>
  <c r="K187" i="5" s="1"/>
  <c r="K205" i="5"/>
  <c r="K228" i="5"/>
  <c r="K218" i="5"/>
  <c r="O227" i="5"/>
  <c r="G216" i="5"/>
  <c r="G233" i="5"/>
  <c r="G199" i="5"/>
  <c r="G188" i="5"/>
  <c r="G187" i="5" s="1"/>
  <c r="G234" i="5"/>
  <c r="G226" i="5"/>
  <c r="G205" i="5"/>
  <c r="O195" i="5"/>
  <c r="O17" i="5" s="1"/>
  <c r="N223" i="5"/>
  <c r="L212" i="5"/>
  <c r="M198" i="5"/>
  <c r="M18" i="5" s="1"/>
  <c r="M199" i="5"/>
  <c r="O198" i="5"/>
  <c r="O18" i="5" s="1"/>
  <c r="O225" i="5"/>
  <c r="P227" i="5"/>
  <c r="L198" i="5"/>
  <c r="L18" i="5" s="1"/>
  <c r="J237" i="5"/>
  <c r="M203" i="5"/>
  <c r="N222" i="5"/>
  <c r="M197" i="5"/>
  <c r="M221" i="5"/>
  <c r="O224" i="5"/>
  <c r="O223" i="5"/>
  <c r="P205" i="5"/>
  <c r="I211" i="5"/>
  <c r="I210" i="5" s="1"/>
  <c r="L211" i="5"/>
  <c r="L210" i="5" s="1"/>
  <c r="M223" i="5"/>
  <c r="N198" i="5"/>
  <c r="N18" i="5" s="1"/>
  <c r="M190" i="5"/>
  <c r="M218" i="5"/>
  <c r="O196" i="5"/>
  <c r="O19" i="5" s="1"/>
  <c r="O216" i="5"/>
  <c r="O205" i="5"/>
  <c r="O235" i="5"/>
  <c r="N233" i="5"/>
  <c r="I191" i="5"/>
  <c r="L208" i="5"/>
  <c r="L216" i="5"/>
  <c r="M195" i="5"/>
  <c r="M17" i="5" s="1"/>
  <c r="M224" i="5"/>
  <c r="M233" i="5"/>
  <c r="M225" i="5"/>
  <c r="O214" i="5"/>
  <c r="O218" i="5"/>
  <c r="O217" i="5"/>
  <c r="O231" i="5"/>
  <c r="N204" i="5"/>
  <c r="P231" i="5"/>
  <c r="I190" i="5"/>
  <c r="L207" i="5"/>
  <c r="L231" i="5"/>
  <c r="L221" i="5"/>
  <c r="L226" i="5"/>
  <c r="M222" i="5"/>
  <c r="M191" i="5"/>
  <c r="M208" i="5"/>
  <c r="M231" i="5"/>
  <c r="O191" i="5"/>
  <c r="O190" i="5"/>
  <c r="O212" i="5"/>
  <c r="O203" i="5"/>
  <c r="O229" i="5"/>
  <c r="O234" i="5"/>
  <c r="N211" i="5"/>
  <c r="N216" i="5"/>
  <c r="P219" i="5"/>
  <c r="I196" i="5"/>
  <c r="I19" i="5" s="1"/>
  <c r="L188" i="5"/>
  <c r="L187" i="5" s="1"/>
  <c r="L197" i="5"/>
  <c r="L233" i="5"/>
  <c r="L222" i="5"/>
  <c r="M214" i="5"/>
  <c r="M216" i="5"/>
  <c r="M204" i="5"/>
  <c r="M220" i="5"/>
  <c r="M234" i="5"/>
  <c r="M212" i="5"/>
  <c r="O220" i="5"/>
  <c r="O193" i="5"/>
  <c r="O192" i="5" s="1"/>
  <c r="O207" i="5"/>
  <c r="O188" i="5"/>
  <c r="O187" i="5" s="1"/>
  <c r="O211" i="5"/>
  <c r="O215" i="5"/>
  <c r="O233" i="5"/>
  <c r="N193" i="5"/>
  <c r="N192" i="5" s="1"/>
  <c r="N191" i="5"/>
  <c r="P188" i="5"/>
  <c r="P187" i="5" s="1"/>
  <c r="P217" i="5"/>
  <c r="I208" i="5"/>
  <c r="I233" i="5"/>
  <c r="F233" i="5" s="1"/>
  <c r="L204" i="5"/>
  <c r="L202" i="5"/>
  <c r="L21" i="5" s="1"/>
  <c r="L232" i="5"/>
  <c r="J232" i="5" s="1"/>
  <c r="L217" i="5"/>
  <c r="L224" i="5"/>
  <c r="O208" i="5"/>
  <c r="O222" i="5"/>
  <c r="O199" i="5"/>
  <c r="O209" i="5"/>
  <c r="O228" i="5"/>
  <c r="O204" i="5"/>
  <c r="O201" i="5" s="1"/>
  <c r="O20" i="5" s="1"/>
  <c r="O221" i="5"/>
  <c r="O219" i="5"/>
  <c r="N197" i="5"/>
  <c r="N229" i="5"/>
  <c r="N207" i="5"/>
  <c r="N235" i="5"/>
  <c r="P197" i="5"/>
  <c r="P221" i="5"/>
  <c r="I195" i="5"/>
  <c r="I17" i="5" s="1"/>
  <c r="I222" i="5"/>
  <c r="L203" i="5"/>
  <c r="L234" i="5"/>
  <c r="L196" i="5"/>
  <c r="L19" i="5" s="1"/>
  <c r="L235" i="5"/>
  <c r="L214" i="5"/>
  <c r="L220" i="5"/>
  <c r="L225" i="5"/>
  <c r="J225" i="5" s="1"/>
  <c r="L190" i="5"/>
  <c r="L191" i="5"/>
  <c r="L205" i="5"/>
  <c r="L195" i="5"/>
  <c r="L17" i="5" s="1"/>
  <c r="L199" i="5"/>
  <c r="L209" i="5"/>
  <c r="L215" i="5"/>
  <c r="L219" i="5"/>
  <c r="L223" i="5"/>
  <c r="L227" i="5"/>
  <c r="M226" i="5"/>
  <c r="J226" i="5" s="1"/>
  <c r="M215" i="5"/>
  <c r="M228" i="5"/>
  <c r="M229" i="5"/>
  <c r="N199" i="5"/>
  <c r="N225" i="5"/>
  <c r="N212" i="5"/>
  <c r="N231" i="5"/>
  <c r="P208" i="5"/>
  <c r="P209" i="5"/>
  <c r="P226" i="5"/>
  <c r="I225" i="5"/>
  <c r="F225" i="5" s="1"/>
  <c r="I221" i="5"/>
  <c r="I224" i="5"/>
  <c r="G195" i="5"/>
  <c r="G17" i="5" s="1"/>
  <c r="G208" i="5"/>
  <c r="G219" i="5"/>
  <c r="M202" i="5"/>
  <c r="M21" i="5" s="1"/>
  <c r="M196" i="5"/>
  <c r="M19" i="5" s="1"/>
  <c r="M188" i="5"/>
  <c r="M187" i="5" s="1"/>
  <c r="M207" i="5"/>
  <c r="M205" i="5"/>
  <c r="M193" i="5"/>
  <c r="M192" i="5" s="1"/>
  <c r="M227" i="5"/>
  <c r="J227" i="5" s="1"/>
  <c r="M235" i="5"/>
  <c r="M211" i="5"/>
  <c r="J211" i="5" s="1"/>
  <c r="N195" i="5"/>
  <c r="N17" i="5" s="1"/>
  <c r="N196" i="5"/>
  <c r="N19" i="5" s="1"/>
  <c r="N190" i="5"/>
  <c r="N214" i="5"/>
  <c r="N220" i="5"/>
  <c r="P204" i="5"/>
  <c r="P196" i="5"/>
  <c r="P19" i="5" s="1"/>
  <c r="P214" i="5"/>
  <c r="P225" i="5"/>
  <c r="I198" i="5"/>
  <c r="I18" i="5" s="1"/>
  <c r="I199" i="5"/>
  <c r="I223" i="5"/>
  <c r="I220" i="5"/>
  <c r="G207" i="5"/>
  <c r="G224" i="5"/>
  <c r="G227" i="5"/>
  <c r="M217" i="5"/>
  <c r="N205" i="5"/>
  <c r="N215" i="5"/>
  <c r="N203" i="5"/>
  <c r="N219" i="5"/>
  <c r="N209" i="5"/>
  <c r="N226" i="5"/>
  <c r="N224" i="5"/>
  <c r="P191" i="5"/>
  <c r="P203" i="5"/>
  <c r="P232" i="5"/>
  <c r="P215" i="5"/>
  <c r="P222" i="5"/>
  <c r="I188" i="5"/>
  <c r="I187" i="5" s="1"/>
  <c r="I217" i="5"/>
  <c r="I202" i="5"/>
  <c r="I21" i="5" s="1"/>
  <c r="I207" i="5"/>
  <c r="I226" i="5"/>
  <c r="I231" i="5"/>
  <c r="G193" i="5"/>
  <c r="G192" i="5" s="1"/>
  <c r="G191" i="5"/>
  <c r="G214" i="5"/>
  <c r="G204" i="5"/>
  <c r="G221" i="5"/>
  <c r="P190" i="5"/>
  <c r="P189" i="5" s="1"/>
  <c r="P235" i="5"/>
  <c r="P211" i="5"/>
  <c r="P198" i="5"/>
  <c r="P18" i="5" s="1"/>
  <c r="P234" i="5"/>
  <c r="P218" i="5"/>
  <c r="P223" i="5"/>
  <c r="P229" i="5"/>
  <c r="I205" i="5"/>
  <c r="F205" i="5" s="1"/>
  <c r="I229" i="5"/>
  <c r="I227" i="5"/>
  <c r="I204" i="5"/>
  <c r="I214" i="5"/>
  <c r="I216" i="5"/>
  <c r="I235" i="5"/>
  <c r="F235" i="5" s="1"/>
  <c r="G198" i="5"/>
  <c r="G18" i="5" s="1"/>
  <c r="G218" i="5"/>
  <c r="G220" i="5"/>
  <c r="G222" i="5"/>
  <c r="G203" i="5"/>
  <c r="G223" i="5"/>
  <c r="G229" i="5"/>
  <c r="F229" i="5" s="1"/>
  <c r="F237" i="5"/>
  <c r="D237" i="5" s="1"/>
  <c r="N188" i="5"/>
  <c r="N187" i="5" s="1"/>
  <c r="N221" i="5"/>
  <c r="N202" i="5"/>
  <c r="N21" i="5" s="1"/>
  <c r="N232" i="5"/>
  <c r="N217" i="5"/>
  <c r="N227" i="5"/>
  <c r="N208" i="5"/>
  <c r="N218" i="5"/>
  <c r="N234" i="5"/>
  <c r="P193" i="5"/>
  <c r="P192" i="5" s="1"/>
  <c r="P207" i="5"/>
  <c r="P202" i="5"/>
  <c r="P195" i="5"/>
  <c r="P17" i="5" s="1"/>
  <c r="P199" i="5"/>
  <c r="P212" i="5"/>
  <c r="P216" i="5"/>
  <c r="P220" i="5"/>
  <c r="P224" i="5"/>
  <c r="I197" i="5"/>
  <c r="I209" i="5"/>
  <c r="I232" i="5"/>
  <c r="I219" i="5"/>
  <c r="I203" i="5"/>
  <c r="I215" i="5"/>
  <c r="I218" i="5"/>
  <c r="I234" i="5"/>
  <c r="I228" i="5"/>
  <c r="G190" i="5"/>
  <c r="F190" i="5" s="1"/>
  <c r="G212" i="5"/>
  <c r="F212" i="5" s="1"/>
  <c r="G196" i="5"/>
  <c r="F196" i="5" s="1"/>
  <c r="G197" i="5"/>
  <c r="G209" i="5"/>
  <c r="F209" i="5" s="1"/>
  <c r="G202" i="5"/>
  <c r="G21" i="5" s="1"/>
  <c r="G215" i="5"/>
  <c r="G211" i="5"/>
  <c r="G232" i="5"/>
  <c r="G217" i="5"/>
  <c r="G231" i="5"/>
  <c r="H210" i="5"/>
  <c r="E189" i="5"/>
  <c r="E213" i="5"/>
  <c r="E19" i="5"/>
  <c r="E22" i="5"/>
  <c r="E201" i="5"/>
  <c r="E20" i="5" s="1"/>
  <c r="E21" i="5"/>
  <c r="H230" i="5"/>
  <c r="H213" i="5"/>
  <c r="K17" i="5"/>
  <c r="K21" i="5"/>
  <c r="K19" i="5"/>
  <c r="K189" i="5"/>
  <c r="K206" i="5"/>
  <c r="K230" i="5"/>
  <c r="E206" i="5"/>
  <c r="E230" i="5"/>
  <c r="E210" i="5"/>
  <c r="H201" i="5"/>
  <c r="H20" i="5" s="1"/>
  <c r="H21" i="5"/>
  <c r="H206" i="5"/>
  <c r="H194" i="5"/>
  <c r="H16" i="5" s="1"/>
  <c r="H17" i="5"/>
  <c r="K192" i="5"/>
  <c r="E194" i="5"/>
  <c r="E16" i="5" s="1"/>
  <c r="E17" i="5"/>
  <c r="H19" i="5"/>
  <c r="H22" i="5"/>
  <c r="F228" i="5" l="1"/>
  <c r="K201" i="5"/>
  <c r="J214" i="5"/>
  <c r="J223" i="5"/>
  <c r="K213" i="5"/>
  <c r="K194" i="5"/>
  <c r="K22" i="5"/>
  <c r="F192" i="5"/>
  <c r="J219" i="5"/>
  <c r="O210" i="5"/>
  <c r="J229" i="5"/>
  <c r="F211" i="5"/>
  <c r="F216" i="5"/>
  <c r="F193" i="5"/>
  <c r="F226" i="5"/>
  <c r="J209" i="5"/>
  <c r="J203" i="5"/>
  <c r="F204" i="5"/>
  <c r="J207" i="5"/>
  <c r="F203" i="5"/>
  <c r="M189" i="5"/>
  <c r="J218" i="5"/>
  <c r="J231" i="5"/>
  <c r="L22" i="5"/>
  <c r="J198" i="5"/>
  <c r="J18" i="5" s="1"/>
  <c r="M206" i="5"/>
  <c r="J197" i="5"/>
  <c r="L206" i="5"/>
  <c r="J195" i="5"/>
  <c r="J17" i="5" s="1"/>
  <c r="M201" i="5"/>
  <c r="M20" i="5" s="1"/>
  <c r="J228" i="5"/>
  <c r="F224" i="5"/>
  <c r="F221" i="5"/>
  <c r="J212" i="5"/>
  <c r="J216" i="5"/>
  <c r="J233" i="5"/>
  <c r="J202" i="5"/>
  <c r="J21" i="5" s="1"/>
  <c r="F195" i="5"/>
  <c r="F17" i="5" s="1"/>
  <c r="F188" i="5"/>
  <c r="F187" i="5" s="1"/>
  <c r="F199" i="5"/>
  <c r="J191" i="5"/>
  <c r="O22" i="5"/>
  <c r="I189" i="5"/>
  <c r="F219" i="5"/>
  <c r="F218" i="5"/>
  <c r="F191" i="5"/>
  <c r="F189" i="5" s="1"/>
  <c r="M194" i="5"/>
  <c r="M16" i="5" s="1"/>
  <c r="J199" i="5"/>
  <c r="J190" i="5"/>
  <c r="J204" i="5"/>
  <c r="J222" i="5"/>
  <c r="O189" i="5"/>
  <c r="O194" i="5"/>
  <c r="O16" i="5" s="1"/>
  <c r="F198" i="5"/>
  <c r="F18" i="5" s="1"/>
  <c r="J188" i="5"/>
  <c r="J187" i="5" s="1"/>
  <c r="J192" i="5"/>
  <c r="N201" i="5"/>
  <c r="N20" i="5" s="1"/>
  <c r="F197" i="5"/>
  <c r="F207" i="5"/>
  <c r="N210" i="5"/>
  <c r="L189" i="5"/>
  <c r="J189" i="5" s="1"/>
  <c r="O206" i="5"/>
  <c r="J224" i="5"/>
  <c r="L213" i="5"/>
  <c r="J215" i="5"/>
  <c r="J205" i="5"/>
  <c r="J234" i="5"/>
  <c r="L230" i="5"/>
  <c r="G206" i="5"/>
  <c r="L194" i="5"/>
  <c r="L16" i="5" s="1"/>
  <c r="M22" i="5"/>
  <c r="J193" i="5"/>
  <c r="J220" i="5"/>
  <c r="P206" i="5"/>
  <c r="F220" i="5"/>
  <c r="N22" i="5"/>
  <c r="F208" i="5"/>
  <c r="L201" i="5"/>
  <c r="L20" i="5" s="1"/>
  <c r="O230" i="5"/>
  <c r="J208" i="5"/>
  <c r="J235" i="5"/>
  <c r="J196" i="5"/>
  <c r="J19" i="5" s="1"/>
  <c r="G22" i="5"/>
  <c r="G230" i="5"/>
  <c r="P201" i="5"/>
  <c r="P20" i="5" s="1"/>
  <c r="F222" i="5"/>
  <c r="N189" i="5"/>
  <c r="M230" i="5"/>
  <c r="J230" i="5" s="1"/>
  <c r="O213" i="5"/>
  <c r="F214" i="5"/>
  <c r="N194" i="5"/>
  <c r="N16" i="5" s="1"/>
  <c r="F232" i="5"/>
  <c r="P21" i="5"/>
  <c r="J217" i="5"/>
  <c r="F217" i="5"/>
  <c r="M210" i="5"/>
  <c r="J210" i="5" s="1"/>
  <c r="G210" i="5"/>
  <c r="F210" i="5" s="1"/>
  <c r="P213" i="5"/>
  <c r="P210" i="5"/>
  <c r="P22" i="5"/>
  <c r="G201" i="5"/>
  <c r="G20" i="5" s="1"/>
  <c r="F231" i="5"/>
  <c r="F215" i="5"/>
  <c r="F223" i="5"/>
  <c r="I206" i="5"/>
  <c r="F206" i="5" s="1"/>
  <c r="M213" i="5"/>
  <c r="I213" i="5"/>
  <c r="I230" i="5"/>
  <c r="F230" i="5" s="1"/>
  <c r="N230" i="5"/>
  <c r="N213" i="5"/>
  <c r="I201" i="5"/>
  <c r="I20" i="5" s="1"/>
  <c r="N206" i="5"/>
  <c r="F202" i="5"/>
  <c r="F21" i="5" s="1"/>
  <c r="G19" i="5"/>
  <c r="I194" i="5"/>
  <c r="I16" i="5" s="1"/>
  <c r="F227" i="5"/>
  <c r="P230" i="5"/>
  <c r="I22" i="5"/>
  <c r="G194" i="5"/>
  <c r="G189" i="5"/>
  <c r="P194" i="5"/>
  <c r="P16" i="5" s="1"/>
  <c r="G213" i="5"/>
  <c r="F234" i="5"/>
  <c r="H186" i="5"/>
  <c r="H27" i="5" s="1"/>
  <c r="H24" i="5" s="1"/>
  <c r="F19" i="5"/>
  <c r="K20" i="5"/>
  <c r="K16" i="5"/>
  <c r="E186" i="5"/>
  <c r="K186" i="5" l="1"/>
  <c r="K27" i="5" s="1"/>
  <c r="J206" i="5"/>
  <c r="L186" i="5"/>
  <c r="L23" i="5" s="1"/>
  <c r="D46" i="4" s="1"/>
  <c r="J194" i="5"/>
  <c r="J16" i="5" s="1"/>
  <c r="J213" i="5"/>
  <c r="O186" i="5"/>
  <c r="O23" i="5" s="1"/>
  <c r="D51" i="4" s="1"/>
  <c r="D84" i="4" s="1"/>
  <c r="J22" i="5"/>
  <c r="J201" i="5"/>
  <c r="J20" i="5" s="1"/>
  <c r="F213" i="5"/>
  <c r="F194" i="5"/>
  <c r="F16" i="5" s="1"/>
  <c r="F201" i="5"/>
  <c r="F20" i="5" s="1"/>
  <c r="G16" i="5"/>
  <c r="G186" i="5"/>
  <c r="G23" i="5" s="1"/>
  <c r="N186" i="5"/>
  <c r="N23" i="5" s="1"/>
  <c r="D48" i="4" s="1"/>
  <c r="D81" i="4" s="1"/>
  <c r="D95" i="4" s="1"/>
  <c r="M186" i="5"/>
  <c r="M23" i="5" s="1"/>
  <c r="D47" i="4" s="1"/>
  <c r="P186" i="5"/>
  <c r="P23" i="5" s="1"/>
  <c r="D52" i="4" s="1"/>
  <c r="D85" i="4" s="1"/>
  <c r="F22" i="5"/>
  <c r="E38" i="9"/>
  <c r="E39" i="9" s="1"/>
  <c r="I186" i="5"/>
  <c r="I23" i="5" s="1"/>
  <c r="H23" i="5"/>
  <c r="K24" i="5"/>
  <c r="E27" i="5"/>
  <c r="E23" i="5"/>
  <c r="D49" i="4" s="1"/>
  <c r="D82" i="4" s="1"/>
  <c r="D96" i="4" s="1"/>
  <c r="L27" i="5" l="1"/>
  <c r="L24" i="5" s="1"/>
  <c r="K23" i="5"/>
  <c r="D45" i="4" s="1"/>
  <c r="G27" i="5"/>
  <c r="G24" i="5" s="1"/>
  <c r="O27" i="5"/>
  <c r="O24" i="5" s="1"/>
  <c r="J186" i="5"/>
  <c r="J23" i="5" s="1"/>
  <c r="D44" i="4" s="1"/>
  <c r="D23" i="4" s="1"/>
  <c r="D80" i="4" s="1"/>
  <c r="D94" i="4" s="1"/>
  <c r="F186" i="5"/>
  <c r="F23" i="5" s="1"/>
  <c r="D43" i="4" s="1"/>
  <c r="M27" i="5"/>
  <c r="M24" i="5" s="1"/>
  <c r="D50" i="4"/>
  <c r="D83" i="4" s="1"/>
  <c r="N27" i="5"/>
  <c r="N24" i="5" s="1"/>
  <c r="P27" i="5"/>
  <c r="P24" i="5" s="1"/>
  <c r="E37" i="9"/>
  <c r="I27" i="5"/>
  <c r="I24" i="5" s="1"/>
  <c r="E24" i="5"/>
  <c r="D42" i="4" l="1"/>
  <c r="D76" i="4"/>
  <c r="D90" i="4" s="1"/>
  <c r="D19" i="4"/>
  <c r="D79" i="4" s="1"/>
  <c r="D93" i="4" s="1"/>
  <c r="D16" i="4"/>
  <c r="D78" i="4" s="1"/>
  <c r="D92" i="4" s="1"/>
  <c r="D41" i="4"/>
  <c r="J27" i="5"/>
  <c r="J24" i="5" s="1"/>
  <c r="F27" i="5"/>
  <c r="F24" i="5" s="1"/>
  <c r="D24" i="5" l="1"/>
  <c r="D15" i="4"/>
  <c r="D77" i="4" s="1"/>
  <c r="D91" i="4" s="1"/>
  <c r="D27" i="5"/>
  <c r="D11" i="4" l="1"/>
  <c r="D75" i="4" s="1"/>
  <c r="D89" i="4" s="1"/>
</calcChain>
</file>

<file path=xl/sharedStrings.xml><?xml version="1.0" encoding="utf-8"?>
<sst xmlns="http://schemas.openxmlformats.org/spreadsheetml/2006/main" count="2532" uniqueCount="1250">
  <si>
    <t>Ūkio subjektas: UAB "Vilkaviškio vandenys"</t>
  </si>
  <si>
    <t>Ataskaitinis laikotarpis: 2019-01-01 - 2020-01-01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</si>
  <si>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</si>
  <si>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</si>
  <si>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</si>
  <si>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</si>
  <si>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</si>
  <si>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</si>
  <si>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</si>
  <si>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</si>
  <si>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</si>
  <si>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</si>
  <si>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</si>
  <si>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</si>
  <si>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</si>
  <si>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</si>
  <si>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</si>
  <si>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</si>
  <si>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</si>
  <si>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</si>
  <si>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</si>
  <si>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</si>
  <si>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</si>
  <si>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</si>
  <si>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</si>
  <si>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</si>
  <si>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</si>
  <si>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</si>
  <si>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</si>
  <si>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</si>
  <si>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</si>
  <si>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</si>
  <si>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</si>
  <si>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</si>
  <si>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</si>
  <si>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</si>
  <si>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</si>
  <si>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</si>
  <si>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</si>
  <si>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</si>
  <si>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</si>
  <si>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</si>
  <si>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</si>
  <si>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</si>
  <si>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</si>
  <si>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</si>
  <si>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</si>
  <si>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</si>
  <si>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</si>
  <si>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</si>
  <si>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</si>
  <si>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</si>
  <si>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</si>
  <si>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</si>
  <si>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</si>
  <si>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</si>
  <si>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</si>
  <si>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</si>
  <si>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</si>
  <si>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</si>
  <si>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</si>
  <si>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</si>
  <si>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</si>
  <si>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</si>
  <si>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</si>
  <si>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</si>
  <si>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</si>
  <si>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</si>
  <si>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</si>
  <si>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</si>
  <si>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</si>
  <si>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</si>
  <si>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</si>
  <si>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</si>
  <si>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</si>
  <si>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</si>
  <si>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</si>
  <si>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</si>
  <si>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</si>
  <si>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</si>
  <si>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</si>
  <si>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</si>
  <si>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</si>
  <si>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</si>
  <si>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</si>
  <si>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</si>
  <si>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</si>
  <si>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</si>
  <si>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</si>
  <si>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</si>
  <si>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</si>
  <si>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</si>
  <si>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</si>
  <si>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</si>
  <si>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</si>
  <si>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</si>
  <si>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</si>
  <si>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</si>
  <si>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</si>
  <si>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</si>
  <si>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</si>
  <si>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</si>
  <si>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</si>
  <si>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</si>
  <si>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</si>
  <si>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</si>
  <si>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</si>
  <si>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</si>
  <si>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</si>
  <si>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</si>
  <si>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</si>
  <si>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</si>
  <si>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</si>
  <si>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</si>
  <si>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</si>
  <si>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</si>
  <si>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</si>
  <si>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</si>
  <si>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</si>
  <si>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</si>
  <si>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</si>
  <si>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</si>
  <si>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</si>
  <si>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</si>
  <si>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</si>
  <si>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</si>
  <si>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</si>
  <si>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</si>
  <si>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</si>
  <si>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</si>
  <si>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</si>
  <si>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</si>
  <si>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</si>
  <si>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</si>
  <si>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</si>
  <si>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</si>
  <si>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</si>
  <si>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</si>
  <si>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</si>
  <si>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</si>
  <si>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</si>
  <si>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</si>
  <si>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</si>
  <si>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</si>
  <si>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</si>
  <si>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</si>
  <si>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</si>
  <si>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</si>
  <si>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</si>
  <si>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</si>
  <si>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</si>
  <si>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</si>
  <si>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</si>
  <si>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</si>
  <si>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</si>
  <si>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</si>
  <si>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</si>
  <si>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</si>
  <si>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</si>
  <si>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</si>
  <si>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</si>
  <si>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</si>
  <si>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</si>
  <si>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</si>
  <si>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</si>
  <si>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</si>
  <si>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</si>
  <si>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</si>
  <si>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</si>
  <si>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</si>
  <si>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</si>
  <si>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</si>
  <si>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</si>
  <si>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</si>
  <si>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</si>
  <si>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</si>
  <si>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</si>
  <si>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</si>
  <si>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</si>
  <si>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</si>
  <si>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</si>
  <si>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</si>
  <si>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</si>
  <si>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</si>
  <si>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</si>
  <si>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</si>
  <si>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</si>
  <si>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</si>
  <si>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</si>
  <si>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</si>
  <si>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</si>
  <si>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</si>
  <si>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</si>
  <si>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</si>
  <si>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</si>
  <si>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</si>
  <si>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</si>
  <si>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</si>
  <si>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</si>
  <si>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</si>
  <si>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</si>
  <si>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</si>
  <si>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</si>
  <si>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</si>
  <si>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</si>
  <si>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</si>
  <si>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</si>
  <si>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</si>
  <si>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</si>
  <si>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</si>
  <si>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</si>
  <si>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</si>
  <si>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</si>
  <si>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</si>
  <si>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</si>
  <si>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</si>
  <si>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</si>
  <si>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</si>
  <si>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</si>
  <si>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</si>
  <si>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</si>
  <si>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</si>
  <si>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</si>
  <si>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</si>
  <si>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</si>
  <si>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</si>
  <si>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</si>
  <si>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</si>
  <si>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</si>
  <si>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</si>
  <si>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</si>
  <si>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</si>
  <si>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</si>
  <si>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</si>
  <si>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</si>
  <si>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</si>
  <si>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</si>
  <si>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</si>
  <si>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</si>
  <si>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</si>
  <si>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</si>
  <si>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</si>
  <si>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</si>
  <si>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</si>
  <si>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</si>
  <si>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</si>
  <si>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</si>
  <si>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</si>
  <si>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</si>
  <si>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</si>
  <si>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</si>
  <si>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</si>
  <si>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</si>
  <si>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</si>
  <si>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</si>
  <si>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</si>
  <si>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</si>
  <si>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</si>
  <si>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</si>
  <si>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</si>
  <si>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</si>
  <si>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</si>
  <si>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</si>
  <si>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</si>
  <si>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</si>
  <si>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</si>
  <si>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</si>
  <si>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</si>
  <si>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</si>
  <si>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</si>
  <si>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</si>
  <si>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</si>
  <si>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</si>
  <si>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</si>
  <si>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</si>
  <si>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</si>
  <si>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</si>
  <si>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</si>
  <si>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</si>
  <si>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</si>
  <si>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</si>
  <si>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</si>
  <si>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</si>
  <si>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</si>
  <si>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</si>
  <si>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</si>
  <si>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</si>
  <si>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</si>
  <si>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</si>
  <si>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</si>
  <si>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</si>
  <si>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</si>
  <si>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</si>
  <si>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</si>
  <si>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</si>
  <si>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</si>
  <si>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</si>
  <si>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</si>
  <si>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</si>
  <si>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</si>
  <si>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</si>
  <si>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</si>
  <si>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</si>
  <si>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</si>
  <si>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</si>
  <si>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</si>
  <si>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</si>
  <si>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</si>
  <si>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</si>
  <si>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</si>
  <si>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</si>
  <si>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</si>
  <si>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</si>
  <si>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</si>
  <si>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</si>
  <si>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</si>
  <si>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</si>
  <si>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</si>
  <si>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</si>
  <si>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</si>
  <si>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</si>
  <si>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</si>
  <si>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</si>
  <si>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</si>
  <si>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</si>
  <si>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</si>
  <si>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</si>
  <si>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</si>
  <si>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</si>
  <si>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</si>
  <si>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</si>
  <si>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</si>
  <si>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</si>
  <si>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</si>
  <si>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</si>
  <si>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</si>
  <si>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</si>
  <si>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</si>
  <si>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</si>
  <si>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</si>
  <si>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</si>
  <si>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</si>
  <si>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</si>
  <si>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</si>
  <si>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</si>
  <si>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</si>
  <si>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</si>
  <si>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</si>
  <si>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</si>
  <si>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</si>
  <si>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</si>
  <si>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</si>
  <si>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</si>
  <si>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</si>
  <si>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</si>
  <si>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</si>
  <si>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</si>
  <si>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</si>
  <si>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</si>
  <si>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</si>
  <si>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</si>
  <si>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</si>
  <si>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</si>
  <si>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</si>
  <si>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</si>
  <si>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</si>
  <si>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</si>
  <si>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</si>
  <si>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</si>
  <si>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</si>
  <si>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</si>
  <si>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</si>
  <si>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</si>
  <si>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</si>
  <si>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</si>
  <si>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</si>
  <si>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</si>
  <si>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</si>
  <si>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</si>
  <si>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</si>
  <si>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</si>
  <si>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</si>
  <si>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</si>
  <si>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</si>
  <si>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</si>
  <si>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</si>
  <si>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</si>
  <si>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</si>
  <si>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</si>
  <si>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</si>
  <si>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</si>
  <si>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</si>
  <si>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</si>
  <si>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</si>
  <si>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</si>
  <si>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</si>
  <si>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</si>
  <si>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</si>
  <si>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</si>
  <si>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</si>
  <si>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</si>
  <si>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</si>
  <si>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</si>
  <si>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</si>
  <si>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</si>
  <si>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</si>
  <si>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</si>
  <si>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</si>
  <si>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</si>
  <si>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</si>
  <si>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</si>
  <si>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</si>
  <si>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</si>
  <si>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</si>
  <si>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</si>
  <si>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</si>
  <si>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</si>
  <si>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</si>
  <si>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</si>
  <si>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</si>
  <si>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</si>
  <si>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</si>
  <si>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</si>
  <si>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</si>
  <si>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</si>
  <si>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</si>
  <si>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</si>
  <si>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</si>
  <si>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</si>
  <si>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</si>
  <si>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</si>
  <si>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</si>
  <si>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</si>
  <si>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</si>
  <si>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</si>
  <si>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</si>
  <si>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</si>
  <si>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</si>
  <si>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</si>
  <si>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</si>
  <si>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</si>
  <si>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</si>
  <si>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</si>
  <si>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</si>
  <si>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</si>
  <si>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</si>
  <si>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</si>
  <si>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</si>
  <si>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</si>
  <si>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</si>
  <si>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</si>
  <si>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</si>
  <si>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</si>
  <si>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</si>
  <si>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</si>
  <si>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</si>
  <si>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</si>
  <si>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</si>
  <si>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</si>
  <si>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</si>
  <si>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</si>
  <si>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</si>
  <si>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</si>
  <si>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</si>
  <si>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</si>
  <si>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</si>
  <si>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</si>
  <si>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</si>
  <si>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</si>
  <si>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</si>
  <si>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</si>
  <si>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</si>
  <si>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</si>
  <si>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</si>
  <si>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</si>
  <si>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</si>
  <si>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</si>
  <si>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</si>
  <si>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</si>
  <si>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</si>
  <si>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</si>
  <si>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</si>
  <si>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</si>
  <si>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</si>
  <si>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</si>
  <si>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</si>
  <si>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</si>
  <si>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</si>
  <si>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</si>
  <si>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</si>
  <si>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</si>
  <si>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</si>
  <si>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</si>
  <si>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</si>
  <si>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</si>
  <si>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</si>
  <si>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</si>
  <si>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</si>
  <si>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</si>
  <si>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</si>
  <si>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</si>
  <si>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</si>
  <si>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</si>
  <si>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</si>
  <si>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</si>
  <si>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</si>
  <si>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</si>
  <si>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</si>
  <si>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</si>
  <si>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</si>
  <si>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</si>
  <si>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</si>
  <si>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</si>
  <si>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</si>
  <si>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</si>
  <si>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</si>
  <si>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</si>
  <si>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</si>
  <si>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</si>
  <si>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</si>
  <si>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</si>
  <si>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</si>
  <si>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</si>
  <si>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</si>
  <si>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</si>
  <si>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</si>
  <si>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</si>
  <si>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</si>
  <si>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</si>
  <si>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</si>
  <si>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</si>
  <si>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</si>
  <si>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</si>
  <si>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</si>
  <si>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</si>
  <si>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</si>
  <si>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</si>
  <si>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</si>
  <si>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</si>
  <si>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</si>
  <si>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</si>
  <si>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</si>
  <si>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</si>
  <si>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</si>
  <si>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</si>
  <si>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</si>
  <si>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</si>
  <si>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</si>
  <si>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</si>
  <si>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</si>
  <si>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</si>
  <si>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</si>
  <si>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</si>
  <si>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</si>
  <si>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</si>
  <si>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</si>
  <si>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</si>
  <si>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</si>
  <si>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</si>
  <si>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</si>
  <si>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</si>
  <si>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</si>
  <si>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</si>
  <si>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</si>
  <si>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</si>
  <si>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</si>
  <si>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</si>
  <si>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</si>
  <si>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</si>
  <si>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</si>
  <si>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</si>
  <si>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</si>
  <si>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</si>
  <si>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</si>
  <si>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</si>
  <si>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</si>
  <si>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</si>
  <si>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</si>
  <si>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</si>
  <si>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</si>
  <si>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</si>
  <si>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</si>
  <si>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</si>
  <si>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</si>
  <si>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</si>
  <si>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</si>
  <si>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</si>
  <si>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</si>
  <si>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</si>
  <si>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</si>
  <si>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</si>
  <si>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</si>
  <si>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</si>
  <si>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</si>
  <si>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</si>
  <si>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</si>
  <si>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</si>
  <si>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</si>
  <si>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</si>
  <si>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</si>
  <si>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</si>
  <si>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</si>
  <si>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</si>
  <si>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</si>
  <si>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</si>
  <si>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</si>
  <si>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</si>
  <si>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</si>
  <si>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</si>
  <si>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</si>
  <si>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</si>
  <si>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</si>
  <si>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</si>
  <si>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</si>
  <si>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</si>
  <si>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</si>
  <si>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</si>
  <si>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</si>
  <si>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</si>
  <si>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</si>
  <si>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</si>
  <si>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</si>
  <si>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</si>
  <si>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</si>
  <si>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</si>
  <si>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</si>
  <si>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</si>
  <si>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</si>
  <si>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</si>
  <si>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</si>
  <si>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</si>
  <si>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</si>
  <si>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</si>
  <si>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</si>
  <si>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</si>
  <si>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</si>
  <si>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</si>
  <si>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</si>
  <si>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</si>
  <si>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</si>
  <si>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</si>
  <si>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</si>
  <si>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</si>
  <si>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</si>
  <si>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</si>
  <si>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</si>
  <si>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</si>
  <si>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</si>
  <si>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</si>
  <si>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</si>
  <si>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</si>
  <si>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</si>
  <si>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</si>
  <si>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</si>
  <si>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</si>
  <si>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</si>
  <si>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</si>
  <si>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</si>
  <si>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</si>
  <si>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</si>
  <si>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</si>
  <si>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</si>
  <si>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</si>
  <si>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</si>
  <si>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</si>
  <si>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</si>
  <si>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</si>
  <si>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</si>
  <si>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</si>
  <si>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</si>
  <si>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</si>
  <si>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</si>
  <si>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</si>
  <si>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</si>
  <si>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</si>
  <si>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</si>
  <si>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</si>
  <si>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</si>
  <si>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</si>
  <si>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</si>
  <si>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</si>
  <si>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</si>
  <si>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</si>
  <si>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</si>
  <si>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</si>
  <si>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</si>
  <si>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</si>
  <si>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</si>
  <si>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</si>
  <si>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</si>
  <si>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</si>
  <si>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</si>
  <si>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</si>
  <si>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</si>
  <si>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</si>
  <si>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</si>
  <si>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</si>
  <si>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</si>
  <si>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</si>
  <si>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</si>
  <si>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</si>
  <si>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</si>
  <si>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</si>
  <si>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</si>
  <si>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</si>
  <si>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</si>
  <si>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</si>
  <si>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</si>
  <si>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</si>
  <si>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</si>
  <si>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</si>
  <si>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</si>
  <si>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</si>
  <si>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</si>
  <si>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</si>
  <si>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</si>
  <si>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</si>
  <si>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</si>
  <si>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</si>
  <si>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</si>
  <si>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</si>
  <si>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</si>
  <si>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</si>
  <si>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</si>
  <si>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</si>
  <si>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</si>
  <si>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</si>
  <si>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</si>
  <si>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</si>
  <si>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</si>
  <si>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</si>
  <si>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</si>
  <si>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</si>
  <si>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</si>
  <si>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</si>
  <si>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</si>
  <si>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</si>
  <si>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</si>
  <si>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</si>
  <si>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</si>
  <si>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</si>
  <si>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</si>
  <si>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</si>
  <si>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</si>
  <si>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</si>
  <si>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</si>
  <si>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</si>
  <si>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</si>
  <si>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</si>
  <si>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</si>
  <si>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</si>
  <si>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</si>
  <si>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</si>
  <si>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</si>
  <si>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</si>
  <si>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</si>
  <si>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</si>
  <si>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</si>
  <si>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</si>
  <si>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</si>
  <si>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</si>
  <si>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</si>
  <si>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</si>
  <si>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</si>
  <si>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</si>
  <si>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</si>
  <si>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</si>
  <si>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</si>
  <si>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</si>
  <si>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</si>
  <si>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</si>
  <si>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</si>
  <si>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</si>
  <si>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</si>
  <si>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</si>
  <si>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</si>
  <si>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</si>
  <si>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</si>
  <si>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</si>
  <si>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</si>
  <si>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</si>
  <si>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</si>
  <si>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</si>
  <si>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</si>
  <si>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</si>
  <si>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</si>
  <si>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</si>
  <si>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</si>
  <si>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</si>
  <si>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</si>
  <si>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</si>
  <si>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</si>
  <si>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</si>
  <si>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</si>
  <si>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</si>
  <si>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</si>
  <si>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</si>
  <si>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</si>
  <si>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</si>
  <si>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</si>
  <si>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</si>
  <si>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</si>
  <si>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</si>
  <si>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</si>
  <si>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</si>
  <si>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</si>
  <si>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</si>
  <si>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</si>
  <si>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</si>
  <si>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</si>
  <si>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</si>
  <si>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</si>
  <si>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</si>
  <si>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</si>
  <si>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</si>
  <si>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</si>
  <si>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</si>
  <si>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</si>
  <si>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</si>
  <si>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</si>
  <si>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</si>
  <si>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</si>
  <si>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</si>
  <si>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</si>
  <si>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</si>
  <si>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</si>
  <si>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</si>
  <si>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</si>
  <si>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</si>
  <si>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</si>
  <si>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</si>
  <si>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</si>
  <si>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</si>
  <si>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</si>
  <si>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</si>
  <si>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</si>
  <si>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</si>
  <si>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</si>
  <si>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</si>
  <si>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</si>
  <si>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</si>
  <si>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</si>
  <si>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</si>
  <si>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</si>
  <si>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</si>
  <si>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</si>
  <si>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</si>
  <si>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</si>
  <si>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</si>
  <si>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</si>
  <si>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</si>
  <si>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</si>
  <si>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</si>
  <si>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</si>
  <si>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</si>
  <si>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</si>
  <si>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</si>
  <si>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</si>
  <si>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</si>
  <si>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</si>
  <si>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</si>
  <si>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</si>
  <si>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</si>
  <si>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</si>
  <si>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</si>
  <si>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</si>
  <si>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</si>
  <si>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</si>
  <si>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</si>
  <si>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</si>
  <si>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</si>
  <si>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</si>
  <si>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</si>
  <si>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</si>
  <si>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</si>
  <si>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</si>
  <si>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</si>
  <si>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</si>
  <si>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</si>
  <si>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</si>
  <si>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</si>
  <si>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</si>
  <si>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</si>
  <si>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</si>
  <si>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</si>
  <si>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</si>
  <si>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</si>
  <si>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</si>
  <si>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</si>
  <si>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</si>
  <si>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</si>
  <si>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</si>
  <si>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</si>
  <si>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</si>
  <si>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</si>
  <si>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</si>
  <si>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</si>
  <si>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</si>
  <si>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</si>
  <si>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</si>
  <si>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</si>
  <si>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</si>
  <si>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</si>
  <si>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</si>
  <si>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</si>
  <si>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</si>
  <si>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</si>
  <si>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</si>
  <si>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</si>
  <si>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</si>
  <si>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</si>
  <si>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</si>
  <si>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</si>
  <si>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</si>
  <si>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</si>
  <si>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</si>
  <si>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</si>
  <si>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</si>
  <si>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</si>
  <si>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</si>
  <si>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</si>
  <si>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</si>
  <si>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</si>
  <si>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</si>
  <si>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</si>
  <si>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</si>
  <si>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</si>
  <si>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</si>
  <si>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</si>
  <si>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</si>
  <si>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</si>
  <si>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</si>
  <si>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</si>
  <si>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</si>
  <si>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</si>
  <si>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</si>
  <si>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</si>
  <si>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</si>
  <si>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</si>
  <si>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</si>
  <si>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</si>
  <si>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</si>
  <si>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</si>
  <si>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</si>
  <si>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</si>
  <si>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</si>
  <si>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</si>
  <si>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</si>
  <si>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</si>
  <si>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</si>
  <si>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</si>
  <si>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</si>
  <si>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</si>
  <si>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</si>
  <si>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</si>
  <si>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</si>
  <si>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</si>
  <si>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</si>
  <si>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</si>
  <si>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</si>
  <si>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</si>
  <si>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</si>
  <si>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</si>
  <si>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</si>
  <si>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</si>
  <si>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</si>
  <si>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</si>
  <si>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</si>
  <si>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</si>
  <si>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</si>
  <si>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</si>
  <si>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</si>
  <si>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</si>
  <si>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</si>
  <si>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</si>
  <si>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</si>
  <si>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</si>
  <si>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</si>
  <si>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</si>
  <si>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</si>
  <si>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</si>
  <si>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</si>
  <si>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</si>
  <si>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</si>
  <si>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</si>
  <si>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</si>
  <si>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</si>
  <si>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</si>
  <si>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</si>
  <si>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</si>
  <si>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</si>
  <si>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</si>
  <si>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</si>
  <si>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</si>
  <si>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</si>
  <si>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</si>
  <si>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</si>
  <si>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</si>
  <si>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</si>
  <si>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</si>
  <si>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</si>
  <si>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</si>
  <si>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</si>
  <si>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</si>
  <si>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</si>
  <si>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</si>
  <si>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</si>
  <si>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</si>
  <si>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</si>
  <si>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</si>
  <si>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</si>
  <si>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</si>
  <si>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</si>
  <si>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</si>
  <si>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</si>
  <si>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</si>
  <si>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</si>
  <si>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</si>
  <si>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</si>
  <si>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</si>
  <si>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</si>
  <si>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</si>
  <si>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</si>
  <si>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</si>
  <si>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</si>
  <si>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</si>
  <si>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</si>
  <si>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</si>
  <si>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</si>
  <si>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</si>
  <si>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</si>
  <si>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</si>
  <si>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</si>
  <si>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</si>
  <si>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</si>
  <si>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</si>
  <si>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</si>
  <si>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</si>
  <si>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</si>
  <si>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</si>
  <si>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</si>
  <si>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</si>
  <si>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</si>
  <si>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</si>
  <si>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</si>
  <si>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</si>
  <si>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</si>
  <si>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</si>
  <si>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</si>
  <si>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</si>
  <si>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</si>
  <si>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</si>
  <si>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</si>
  <si>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</si>
  <si>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</si>
  <si>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</si>
  <si>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</si>
  <si>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</si>
  <si>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</si>
  <si>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</si>
  <si>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</si>
  <si>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</si>
  <si>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</si>
  <si>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</si>
  <si>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</si>
  <si>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</si>
  <si>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</si>
  <si>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</si>
  <si>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</si>
  <si>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</si>
  <si>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</si>
  <si>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</si>
  <si>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</si>
  <si>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</si>
  <si>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</si>
  <si>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</si>
  <si>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</si>
  <si>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</si>
  <si>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</si>
  <si>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</si>
  <si>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</si>
  <si>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</si>
  <si>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</si>
  <si>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</si>
  <si>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</si>
  <si>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</si>
  <si>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</si>
  <si>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</si>
  <si>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</si>
  <si>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</si>
  <si>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</si>
  <si>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</si>
  <si>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</si>
  <si>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</si>
  <si>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</si>
  <si>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</si>
  <si>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</si>
  <si>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</si>
  <si>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</si>
  <si>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</si>
  <si>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</si>
  <si>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</si>
  <si>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</si>
  <si>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</si>
  <si>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</si>
  <si>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</si>
  <si>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</si>
  <si>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</si>
  <si>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</si>
  <si>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</si>
  <si>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</si>
  <si>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</si>
  <si>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</si>
  <si>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</si>
  <si>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</si>
  <si>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</si>
  <si>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</si>
  <si>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</si>
  <si>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</si>
  <si>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</si>
  <si>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</si>
  <si>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</si>
  <si>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</si>
  <si>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</si>
  <si>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</si>
  <si>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</si>
  <si>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</si>
  <si>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</si>
  <si>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</si>
  <si>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</si>
  <si>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</si>
  <si>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</si>
  <si>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</si>
  <si>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</si>
  <si>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</si>
  <si>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</si>
  <si>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</si>
  <si>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</si>
  <si>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</si>
  <si>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</si>
  <si>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</si>
  <si>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</si>
  <si>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</si>
  <si>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</si>
  <si>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</si>
  <si>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</si>
  <si>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</si>
  <si>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</si>
  <si>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</si>
  <si>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</si>
  <si>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</si>
  <si>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</si>
  <si>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</si>
  <si>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</si>
  <si>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</si>
  <si>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</si>
  <si>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</si>
  <si>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</si>
  <si>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</si>
  <si>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</si>
  <si>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</si>
  <si>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</si>
  <si>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</si>
  <si>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</si>
  <si>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</si>
  <si>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</si>
  <si>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</si>
  <si>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</si>
  <si>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</si>
  <si>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</si>
  <si>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</si>
  <si>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</si>
  <si>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</si>
  <si>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</si>
  <si>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</si>
  <si>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</si>
  <si>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</si>
  <si>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</si>
  <si>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</si>
  <si>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</si>
  <si>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</si>
  <si>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</si>
  <si>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</si>
  <si>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</si>
  <si>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</si>
  <si>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</si>
  <si>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</si>
  <si>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</si>
  <si>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</si>
  <si>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</si>
  <si>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</si>
  <si>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</si>
  <si>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</si>
  <si>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</si>
  <si>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</si>
  <si>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</si>
  <si>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</si>
  <si>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</si>
  <si>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</si>
  <si>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</si>
  <si>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</si>
  <si>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</si>
  <si>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</si>
  <si>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</si>
  <si>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</si>
  <si>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</si>
  <si>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</si>
  <si>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</si>
  <si>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</si>
  <si>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</si>
  <si>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</si>
  <si>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</si>
  <si>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</si>
  <si>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</si>
  <si>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</si>
  <si>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</si>
  <si>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</si>
  <si>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</si>
  <si>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</si>
  <si>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</si>
  <si>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</si>
  <si>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</si>
  <si>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</si>
  <si>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</si>
  <si>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</si>
  <si>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</si>
  <si>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</si>
  <si>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</si>
  <si>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</si>
  <si>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</si>
  <si>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</si>
  <si>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</si>
  <si>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</si>
  <si>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</si>
  <si>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</si>
  <si>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</si>
  <si>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</si>
  <si>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</si>
  <si>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</si>
  <si>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</si>
  <si>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</si>
  <si>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</si>
  <si>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</si>
  <si>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</si>
  <si>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</si>
  <si>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</si>
  <si>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</si>
  <si>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Baldai</t>
  </si>
  <si>
    <t>Biuro įranga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</si>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</sst>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0000"/>
    <numFmt numFmtId="166" formatCode="#,##0.00000"/>
    <numFmt numFmtId="167" formatCode="#,##0.000"/>
    <numFmt numFmtId="168" formatCode="#,##0.0000"/>
    <numFmt numFmtId="169" formatCode="#,##0.0"/>
    <numFmt numFmtId="170" formatCode="_-* #,##0\ _L_t_-;\-* #,##0\ _L_t_-;_-* &quot;-&quot;??\ _L_t_-;_-@_-"/>
    <numFmt numFmtId="171" formatCode="0.0"/>
    <numFmt numFmtId="172" formatCode="0.0%"/>
    <numFmt numFmtId="173" formatCode="_-* #,##0.00\ _€_-;\-* #,##0.00\ _€_-;_-* &quot;-&quot;??\ _€_-;_-@_-"/>
    <numFmt numFmtId="174" formatCode="_-* #,##0.00\ _L_t_-;\-* #,##0.00\ _L_t_-;_-* &quot;-&quot;??\ _L_t_-;_-@_-"/>
  </numFmts>
  <fonts count="47" x14ac:knownFonts="1">
    <font>
      <sz val="11"/>
      <name val="Calibri"/>
      <family val="2"/>
      <scheme val="minor"/>
    </font>
    <font>
      <sz val="11"/>
      <color theme="1"/>
      <name val="Calibri"/>
      <family val="2"/>
      <charset val="186"/>
      <scheme val="minor"/>
    </font>
    <font>
      <i/>
      <sz val="11"/>
      <name val="Times New Roman"/>
      <family val="1"/>
      <charset val="186"/>
    </font>
    <font>
      <i/>
      <sz val="11"/>
      <name val="Calibri"/>
      <family val="2"/>
      <charset val="186"/>
      <scheme val="minor"/>
    </font>
    <font>
      <b/>
      <sz val="11"/>
      <name val="Calibri"/>
      <family val="2"/>
      <charset val="186"/>
      <scheme val="minor"/>
    </font>
    <font>
      <sz val="11"/>
      <color theme="1"/>
      <name val="Calibri"/>
      <family val="2"/>
      <charset val="186"/>
      <scheme val="minor"/>
    </font>
    <font>
      <sz val="11"/>
      <name val="Calibri"/>
      <family val="2"/>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family val="2"/>
      <charset val="186"/>
      <scheme val="minor"/>
    </font>
    <font>
      <b/>
      <sz val="11"/>
      <name val="Calibri"/>
      <family val="2"/>
      <charset val="186"/>
      <scheme val="minor"/>
    </font>
    <font>
      <sz val="11"/>
      <color rgb="FFFF0000"/>
      <name val="Calibri"/>
      <family val="2"/>
      <charset val="186"/>
      <scheme val="minor"/>
    </font>
    <font>
      <b/>
      <sz val="8"/>
      <name val="Arial"/>
      <family val="2"/>
      <charset val="186"/>
    </font>
    <font>
      <sz val="8"/>
      <name val="Arial"/>
      <family val="2"/>
      <charset val="186"/>
    </font>
    <font>
      <i/>
      <sz val="8"/>
      <name val="Arial"/>
      <family val="2"/>
      <charset val="186"/>
    </font>
    <font>
      <sz val="10"/>
      <name val="Arial"/>
      <family val="2"/>
      <charset val="186"/>
    </font>
    <font>
      <i/>
      <sz val="10"/>
      <name val="Calibri"/>
      <family val="2"/>
      <charset val="186"/>
      <scheme val="minor"/>
    </font>
    <font>
      <sz val="10"/>
      <name val="Calibri"/>
      <family val="2"/>
      <charset val="186"/>
      <scheme val="minor"/>
    </font>
    <font>
      <sz val="10"/>
      <color indexed="16"/>
      <name val="Arial"/>
      <family val="2"/>
      <charset val="186"/>
    </font>
    <font>
      <sz val="10"/>
      <color indexed="18"/>
      <name val="Arial"/>
      <family val="2"/>
      <charset val="186"/>
    </font>
    <font>
      <sz val="10"/>
      <color indexed="58"/>
      <name val="Arial"/>
      <family val="2"/>
      <charset val="186"/>
    </font>
    <font>
      <i/>
      <sz val="10"/>
      <name val="Arial"/>
      <family val="2"/>
      <charset val="186"/>
    </font>
    <font>
      <sz val="10"/>
      <color rgb="FFFF0000"/>
      <name val="Arial"/>
      <family val="2"/>
      <charset val="186"/>
    </font>
    <font>
      <i/>
      <sz val="10"/>
      <color rgb="FFFF0000"/>
      <name val="Arial"/>
      <family val="2"/>
      <charset val="186"/>
    </font>
    <font>
      <i/>
      <sz val="10"/>
      <color indexed="18"/>
      <name val="Arial"/>
      <family val="2"/>
      <charset val="186"/>
    </font>
    <font>
      <sz val="10"/>
      <color rgb="FF0000FF"/>
      <name val="Times New Roman"/>
      <family val="1"/>
      <charset val="186"/>
    </font>
    <font>
      <b/>
      <sz val="10"/>
      <color indexed="58"/>
      <name val="Arial"/>
      <family val="2"/>
      <charset val="186"/>
    </font>
    <font>
      <i/>
      <sz val="10"/>
      <color indexed="58"/>
      <name val="Arial"/>
      <family val="2"/>
      <charset val="186"/>
    </font>
    <font>
      <sz val="10"/>
      <color indexed="9"/>
      <name val="Arial"/>
      <family val="2"/>
      <charset val="186"/>
    </font>
    <font>
      <sz val="10"/>
      <color rgb="FFFF0000"/>
      <name val="Calibri"/>
      <family val="2"/>
      <charset val="186"/>
      <scheme val="minor"/>
    </font>
    <font>
      <sz val="10"/>
      <color indexed="63"/>
      <name val="Arial"/>
      <family val="2"/>
      <charset val="186"/>
    </font>
    <font>
      <b/>
      <sz val="10"/>
      <name val="Arial"/>
      <family val="2"/>
      <charset val="186"/>
    </font>
    <font>
      <sz val="12"/>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double">
        <color indexed="64"/>
      </left>
      <right/>
      <top style="thin">
        <color indexed="64"/>
      </top>
      <bottom/>
      <diagonal/>
    </border>
    <border>
      <left style="medium">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23" fillId="0" borderId="0"/>
    <xf numFmtId="0" fontId="46" fillId="0" borderId="0"/>
    <xf numFmtId="173" fontId="1" fillId="0" borderId="0" applyFont="0" applyFill="0" applyBorder="0" applyAlignment="0" applyProtection="0"/>
    <xf numFmtId="0" fontId="23" fillId="0" borderId="0"/>
    <xf numFmtId="0" fontId="23" fillId="0" borderId="0"/>
    <xf numFmtId="0" fontId="23" fillId="0" borderId="0"/>
    <xf numFmtId="0" fontId="23" fillId="0" borderId="0"/>
    <xf numFmtId="174" fontId="1" fillId="0" borderId="0" applyFont="0" applyFill="0" applyBorder="0" applyAlignment="0" applyProtection="0"/>
    <xf numFmtId="0" fontId="23" fillId="0" borderId="0"/>
  </cellStyleXfs>
  <cellXfs count="1369">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6" fillId="0" borderId="0" xfId="0" applyFont="1"/>
    <xf numFmtId="0" fontId="6" fillId="0" borderId="4" xfId="0" applyFont="1" applyBorder="1"/>
    <xf numFmtId="0" fontId="8" fillId="2" borderId="5" xfId="2" applyFont="1" applyFill="1" applyBorder="1" applyAlignment="1" applyProtection="1">
      <alignment horizontal="center" vertical="center"/>
    </xf>
    <xf numFmtId="0" fontId="8"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0" fontId="10" fillId="2" borderId="6" xfId="2" applyFont="1" applyFill="1" applyBorder="1" applyAlignment="1" applyProtection="1">
      <alignment horizontal="center" vertical="center"/>
    </xf>
    <xf numFmtId="0" fontId="9" fillId="2" borderId="6" xfId="2" applyFont="1" applyFill="1" applyBorder="1" applyAlignment="1" applyProtection="1">
      <alignment horizontal="left" vertical="center" wrapText="1"/>
    </xf>
    <xf numFmtId="49" fontId="9" fillId="2" borderId="6" xfId="2" applyNumberFormat="1"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7" xfId="2" applyFont="1" applyFill="1" applyBorder="1" applyAlignment="1" applyProtection="1">
      <alignment horizontal="left" vertical="center" wrapText="1"/>
    </xf>
    <xf numFmtId="0" fontId="9" fillId="2" borderId="8" xfId="2" applyFont="1" applyFill="1" applyBorder="1" applyAlignment="1" applyProtection="1">
      <alignment horizontal="center" vertical="center"/>
    </xf>
    <xf numFmtId="0" fontId="8" fillId="2" borderId="8" xfId="2" applyFont="1" applyFill="1" applyBorder="1" applyAlignment="1" applyProtection="1">
      <alignment horizontal="left" vertical="center" wrapText="1"/>
    </xf>
    <xf numFmtId="0" fontId="9" fillId="2" borderId="9"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2" fontId="9" fillId="2" borderId="6" xfId="2" applyNumberFormat="1" applyFont="1" applyFill="1" applyBorder="1" applyAlignment="1" applyProtection="1">
      <alignment horizontal="left" vertical="center" wrapText="1"/>
    </xf>
    <xf numFmtId="2" fontId="9" fillId="2" borderId="7" xfId="2" applyNumberFormat="1" applyFont="1" applyFill="1" applyBorder="1" applyAlignment="1" applyProtection="1">
      <alignment horizontal="left" vertical="center" wrapText="1"/>
    </xf>
    <xf numFmtId="0" fontId="9" fillId="2" borderId="10" xfId="2" applyFont="1" applyFill="1" applyBorder="1" applyAlignment="1" applyProtection="1">
      <alignment horizontal="center" vertical="center"/>
    </xf>
    <xf numFmtId="2" fontId="9" fillId="2" borderId="10" xfId="2" applyNumberFormat="1" applyFont="1" applyFill="1" applyBorder="1" applyAlignment="1" applyProtection="1">
      <alignment horizontal="left" vertical="center" wrapText="1"/>
    </xf>
    <xf numFmtId="0" fontId="9" fillId="2" borderId="7"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xf>
    <xf numFmtId="0" fontId="9" fillId="2" borderId="10" xfId="2" applyFont="1" applyFill="1" applyBorder="1" applyAlignment="1" applyProtection="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5" fontId="19" fillId="2" borderId="17" xfId="1" applyNumberFormat="1" applyFont="1" applyFill="1" applyBorder="1" applyAlignment="1">
      <alignment horizontal="center" vertical="center"/>
    </xf>
    <xf numFmtId="0" fontId="7" fillId="2" borderId="18" xfId="1" applyFont="1" applyFill="1" applyBorder="1"/>
    <xf numFmtId="166"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6"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6"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6"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6"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6" fontId="19" fillId="2" borderId="23" xfId="1" applyNumberFormat="1" applyFont="1" applyFill="1" applyBorder="1" applyAlignment="1">
      <alignment horizontal="center" vertical="center"/>
    </xf>
    <xf numFmtId="166"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6"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1" fillId="0" borderId="0" xfId="1" applyFont="1" applyAlignment="1">
      <alignment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4" fontId="19" fillId="0" borderId="14" xfId="1" applyNumberFormat="1" applyFont="1" applyFill="1" applyBorder="1" applyAlignment="1" applyProtection="1">
      <alignment horizontal="center" vertical="center"/>
      <protection locked="0"/>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4" fontId="19" fillId="0" borderId="14"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6" fontId="6" fillId="0" borderId="0" xfId="0" applyNumberFormat="1" applyFont="1"/>
    <xf numFmtId="166"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16" fillId="2" borderId="42"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43"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wrapText="1"/>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21" fillId="2" borderId="50"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1"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52"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1"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52"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166" fontId="3" fillId="0" borderId="0" xfId="0" applyNumberFormat="1" applyFont="1"/>
    <xf numFmtId="4" fontId="21" fillId="2" borderId="9" xfId="0" applyNumberFormat="1" applyFont="1" applyFill="1" applyBorder="1" applyAlignment="1">
      <alignment horizontal="center" vertical="center"/>
    </xf>
    <xf numFmtId="4" fontId="21" fillId="2" borderId="55"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5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xf>
    <xf numFmtId="4" fontId="21" fillId="2" borderId="58"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5" xfId="0" applyNumberFormat="1" applyFont="1" applyFill="1" applyBorder="1" applyAlignment="1">
      <alignment horizontal="right" wrapText="1"/>
    </xf>
    <xf numFmtId="4" fontId="6" fillId="0" borderId="0" xfId="0" applyNumberFormat="1" applyFont="1"/>
    <xf numFmtId="4" fontId="16" fillId="2" borderId="60" xfId="0" applyNumberFormat="1" applyFont="1" applyFill="1" applyBorder="1" applyAlignment="1">
      <alignment horizontal="center" vertical="center" wrapText="1"/>
    </xf>
    <xf numFmtId="4" fontId="16" fillId="2" borderId="61" xfId="0" applyNumberFormat="1" applyFont="1" applyFill="1" applyBorder="1" applyAlignment="1">
      <alignment horizontal="left" vertical="center" wrapText="1"/>
    </xf>
    <xf numFmtId="166" fontId="16" fillId="2" borderId="61" xfId="0" applyNumberFormat="1" applyFont="1" applyFill="1" applyBorder="1" applyAlignment="1">
      <alignment horizontal="center" vertical="center" wrapText="1"/>
    </xf>
    <xf numFmtId="166" fontId="16" fillId="2" borderId="62" xfId="0" applyNumberFormat="1" applyFont="1" applyFill="1" applyBorder="1" applyAlignment="1">
      <alignment horizontal="center" vertical="center" wrapText="1"/>
    </xf>
    <xf numFmtId="166" fontId="16" fillId="2" borderId="60" xfId="0" applyNumberFormat="1" applyFont="1" applyFill="1" applyBorder="1" applyAlignment="1">
      <alignment horizontal="center" vertical="center" wrapText="1"/>
    </xf>
    <xf numFmtId="166" fontId="16" fillId="2" borderId="63" xfId="0" applyNumberFormat="1" applyFont="1" applyFill="1" applyBorder="1" applyAlignment="1">
      <alignment horizontal="center" vertical="center" wrapText="1"/>
    </xf>
    <xf numFmtId="166" fontId="16" fillId="2" borderId="64" xfId="0" applyNumberFormat="1" applyFont="1" applyFill="1" applyBorder="1" applyAlignment="1">
      <alignment horizontal="center" vertical="center" wrapText="1"/>
    </xf>
    <xf numFmtId="166" fontId="16" fillId="2" borderId="43" xfId="0" applyNumberFormat="1" applyFont="1" applyFill="1" applyBorder="1" applyAlignment="1">
      <alignment horizontal="center" vertical="center" wrapText="1"/>
    </xf>
    <xf numFmtId="166" fontId="22" fillId="2" borderId="60" xfId="0" applyNumberFormat="1" applyFont="1" applyFill="1" applyBorder="1" applyAlignment="1">
      <alignment horizontal="center" vertical="center" wrapText="1"/>
    </xf>
    <xf numFmtId="4" fontId="16" fillId="2" borderId="65" xfId="0" applyNumberFormat="1" applyFont="1" applyFill="1" applyBorder="1" applyAlignment="1">
      <alignment horizontal="center" vertical="center" wrapText="1"/>
    </xf>
    <xf numFmtId="4" fontId="16" fillId="2" borderId="66" xfId="0" applyNumberFormat="1" applyFont="1" applyFill="1" applyBorder="1" applyAlignment="1">
      <alignment horizontal="center" vertical="center" wrapText="1"/>
    </xf>
    <xf numFmtId="4" fontId="16" fillId="2" borderId="67" xfId="0" applyNumberFormat="1" applyFont="1" applyFill="1" applyBorder="1" applyAlignment="1">
      <alignment horizontal="center" vertical="center" wrapText="1"/>
    </xf>
    <xf numFmtId="4" fontId="16" fillId="2" borderId="68"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166" fontId="4" fillId="0" borderId="0" xfId="0" applyNumberFormat="1" applyFont="1"/>
    <xf numFmtId="4" fontId="22" fillId="2" borderId="8" xfId="0" applyNumberFormat="1" applyFont="1" applyFill="1" applyBorder="1" applyAlignment="1">
      <alignment horizontal="center" vertical="center" wrapText="1"/>
    </xf>
    <xf numFmtId="4" fontId="16" fillId="2" borderId="53"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71" xfId="0" applyNumberFormat="1" applyFont="1" applyFill="1" applyBorder="1" applyAlignment="1">
      <alignment horizontal="right"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11" fillId="2" borderId="74" xfId="0" applyNumberFormat="1" applyFont="1" applyFill="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76"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2" borderId="50"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Fill="1" applyBorder="1" applyAlignment="1" applyProtection="1">
      <alignment horizontal="center" vertical="center" wrapText="1"/>
      <protection locked="0"/>
    </xf>
    <xf numFmtId="4" fontId="16" fillId="0" borderId="38" xfId="0" applyNumberFormat="1" applyFont="1" applyFill="1" applyBorder="1" applyAlignment="1" applyProtection="1">
      <alignment horizontal="center" vertical="center" wrapText="1"/>
      <protection locked="0"/>
    </xf>
    <xf numFmtId="4" fontId="16" fillId="0" borderId="31" xfId="0" applyNumberFormat="1" applyFont="1" applyFill="1" applyBorder="1" applyAlignment="1" applyProtection="1">
      <alignment horizontal="center" vertical="center" wrapText="1"/>
      <protection locked="0"/>
    </xf>
    <xf numFmtId="4" fontId="16" fillId="0" borderId="29" xfId="0" applyNumberFormat="1" applyFont="1" applyFill="1" applyBorder="1" applyAlignment="1" applyProtection="1">
      <alignment horizontal="center" vertical="center" wrapText="1"/>
      <protection locked="0"/>
    </xf>
    <xf numFmtId="4" fontId="16" fillId="0" borderId="52" xfId="0" applyNumberFormat="1" applyFont="1" applyFill="1" applyBorder="1" applyAlignment="1" applyProtection="1">
      <alignment horizontal="center" vertical="center" wrapText="1"/>
      <protection locked="0"/>
    </xf>
    <xf numFmtId="4" fontId="16" fillId="0" borderId="9" xfId="0" applyNumberFormat="1" applyFont="1" applyFill="1" applyBorder="1" applyAlignment="1" applyProtection="1">
      <alignment horizontal="center" vertical="center" wrapText="1"/>
      <protection locked="0"/>
    </xf>
    <xf numFmtId="4" fontId="16" fillId="2" borderId="53" xfId="0" applyNumberFormat="1" applyFont="1" applyFill="1" applyBorder="1" applyAlignment="1">
      <alignment horizontal="left" wrapText="1"/>
    </xf>
    <xf numFmtId="4" fontId="11" fillId="0" borderId="56" xfId="0" applyNumberFormat="1" applyFont="1" applyBorder="1" applyAlignment="1" applyProtection="1">
      <alignment horizontal="center" vertical="center" wrapText="1"/>
      <protection locked="0"/>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0" borderId="30" xfId="0" applyNumberFormat="1" applyFont="1" applyBorder="1" applyAlignment="1" applyProtection="1">
      <alignment horizontal="center" vertical="center" wrapText="1"/>
      <protection locked="0"/>
    </xf>
    <xf numFmtId="4" fontId="11" fillId="3" borderId="56" xfId="0" applyNumberFormat="1" applyFont="1" applyFill="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77" xfId="0" applyNumberFormat="1" applyFont="1" applyFill="1" applyBorder="1" applyAlignment="1">
      <alignment horizontal="right" wrapText="1"/>
    </xf>
    <xf numFmtId="4" fontId="16" fillId="0" borderId="54" xfId="0" applyNumberFormat="1" applyFont="1" applyBorder="1" applyAlignment="1" applyProtection="1">
      <alignment horizontal="center" vertical="center" wrapText="1"/>
      <protection locked="0"/>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3" xfId="0" applyNumberFormat="1" applyFont="1" applyFill="1" applyBorder="1" applyAlignment="1" applyProtection="1">
      <alignment horizontal="center" vertical="center" wrapText="1"/>
      <protection locked="0"/>
    </xf>
    <xf numFmtId="4" fontId="16" fillId="3" borderId="54"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59" xfId="0" applyNumberFormat="1" applyFont="1" applyFill="1" applyBorder="1" applyAlignment="1" applyProtection="1">
      <alignment horizontal="center" vertical="center" wrapText="1"/>
      <protection locked="0"/>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56" xfId="0" applyNumberFormat="1" applyFont="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59"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6"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3" borderId="78"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0" borderId="78"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0" borderId="59"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0" borderId="52" xfId="0" applyNumberFormat="1" applyFont="1" applyBorder="1" applyAlignment="1" applyProtection="1">
      <alignment horizontal="center" vertical="center" wrapText="1"/>
      <protection locked="0"/>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59"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6" fontId="16" fillId="2" borderId="46" xfId="0" applyNumberFormat="1" applyFont="1" applyFill="1" applyBorder="1" applyAlignment="1">
      <alignment horizontal="center" vertical="center"/>
    </xf>
    <xf numFmtId="166" fontId="16" fillId="0" borderId="79" xfId="0" applyNumberFormat="1" applyFont="1" applyBorder="1" applyAlignment="1">
      <alignment horizontal="center" vertical="center" wrapText="1"/>
    </xf>
    <xf numFmtId="166" fontId="16" fillId="0" borderId="0" xfId="0" applyNumberFormat="1" applyFont="1" applyAlignment="1">
      <alignment horizontal="center" vertical="center" wrapText="1"/>
    </xf>
    <xf numFmtId="4" fontId="16" fillId="2" borderId="55" xfId="0" applyNumberFormat="1" applyFont="1" applyFill="1" applyBorder="1" applyAlignment="1">
      <alignment horizontal="left" vertical="center" wrapText="1"/>
    </xf>
    <xf numFmtId="166" fontId="16" fillId="2" borderId="30" xfId="0" applyNumberFormat="1"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166" fontId="11" fillId="0" borderId="30" xfId="0" applyNumberFormat="1" applyFont="1" applyBorder="1" applyAlignment="1" applyProtection="1">
      <alignment horizontal="center" vertical="center" wrapText="1"/>
      <protection locked="0"/>
    </xf>
    <xf numFmtId="166" fontId="11" fillId="0" borderId="79"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166" fontId="16" fillId="2" borderId="53" xfId="0" applyNumberFormat="1" applyFont="1" applyFill="1" applyBorder="1" applyAlignment="1">
      <alignment horizontal="center" vertical="center" wrapText="1"/>
    </xf>
    <xf numFmtId="166" fontId="16" fillId="3" borderId="53" xfId="0" applyNumberFormat="1" applyFont="1" applyFill="1" applyBorder="1" applyAlignment="1" applyProtection="1">
      <alignment horizontal="center" vertical="center" wrapText="1"/>
      <protection locked="0"/>
    </xf>
    <xf numFmtId="166" fontId="16" fillId="3" borderId="79" xfId="0" applyNumberFormat="1" applyFont="1" applyFill="1" applyBorder="1" applyAlignment="1">
      <alignment horizontal="center" vertical="center" wrapText="1"/>
    </xf>
    <xf numFmtId="166" fontId="11" fillId="3" borderId="79" xfId="0" applyNumberFormat="1" applyFont="1" applyFill="1" applyBorder="1" applyAlignment="1">
      <alignment horizontal="center" vertical="center" wrapText="1"/>
    </xf>
    <xf numFmtId="166" fontId="11" fillId="0" borderId="32" xfId="0" applyNumberFormat="1" applyFont="1" applyBorder="1" applyAlignment="1" applyProtection="1">
      <alignment horizontal="center" vertical="center" wrapText="1"/>
      <protection locked="0"/>
    </xf>
    <xf numFmtId="166" fontId="11" fillId="3" borderId="30" xfId="0" applyNumberFormat="1" applyFont="1" applyFill="1" applyBorder="1" applyAlignment="1" applyProtection="1">
      <alignment horizontal="center" vertical="center" wrapText="1"/>
      <protection locked="0"/>
    </xf>
    <xf numFmtId="166" fontId="11" fillId="3" borderId="32" xfId="0" applyNumberFormat="1" applyFont="1" applyFill="1" applyBorder="1" applyAlignment="1" applyProtection="1">
      <alignment horizontal="center" vertical="center" wrapText="1"/>
      <protection locked="0"/>
    </xf>
    <xf numFmtId="166" fontId="11" fillId="0" borderId="33" xfId="0" applyNumberFormat="1" applyFont="1" applyBorder="1" applyAlignment="1" applyProtection="1">
      <alignment horizontal="center" vertical="center" wrapText="1"/>
      <protection locked="0"/>
    </xf>
    <xf numFmtId="4" fontId="11" fillId="2" borderId="78"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166" fontId="16" fillId="0" borderId="32" xfId="0" applyNumberFormat="1" applyFont="1" applyBorder="1" applyAlignment="1" applyProtection="1">
      <alignment horizontal="center" vertical="center" wrapText="1"/>
      <protection locked="0"/>
    </xf>
    <xf numFmtId="4" fontId="16" fillId="2" borderId="59"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6" fontId="11" fillId="0" borderId="29" xfId="0" applyNumberFormat="1" applyFont="1" applyBorder="1" applyAlignment="1" applyProtection="1">
      <alignment horizontal="center" vertical="center" wrapText="1"/>
      <protection locked="0"/>
    </xf>
    <xf numFmtId="4" fontId="11" fillId="2" borderId="52"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80" xfId="0" applyNumberFormat="1" applyFont="1" applyFill="1" applyBorder="1" applyAlignment="1">
      <alignment horizontal="center" vertical="center" wrapText="1"/>
    </xf>
    <xf numFmtId="2" fontId="16" fillId="2" borderId="52"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1" fillId="2" borderId="81" xfId="0" applyNumberFormat="1" applyFont="1" applyFill="1" applyBorder="1" applyAlignment="1">
      <alignment horizontal="center" vertical="center" wrapText="1"/>
    </xf>
    <xf numFmtId="2" fontId="11" fillId="0" borderId="52" xfId="0" applyNumberFormat="1" applyFont="1" applyBorder="1" applyAlignment="1" applyProtection="1">
      <alignment horizontal="center" vertical="center" wrapText="1"/>
      <protection locked="0"/>
    </xf>
    <xf numFmtId="2" fontId="11" fillId="2" borderId="6" xfId="0" applyNumberFormat="1" applyFont="1" applyFill="1" applyBorder="1" applyAlignment="1">
      <alignment horizontal="center" vertical="center" wrapText="1"/>
    </xf>
    <xf numFmtId="0" fontId="11" fillId="2" borderId="79" xfId="0" applyFont="1" applyFill="1" applyBorder="1" applyAlignment="1">
      <alignment horizontal="center" vertical="center"/>
    </xf>
    <xf numFmtId="2" fontId="11" fillId="2" borderId="82" xfId="0" applyNumberFormat="1" applyFont="1" applyFill="1" applyBorder="1" applyAlignment="1">
      <alignment horizontal="center" vertical="center" wrapText="1"/>
    </xf>
    <xf numFmtId="2" fontId="11" fillId="0" borderId="83" xfId="0" applyNumberFormat="1" applyFont="1" applyBorder="1" applyAlignment="1" applyProtection="1">
      <alignment horizontal="center" vertical="center" wrapText="1"/>
      <protection locked="0"/>
    </xf>
    <xf numFmtId="2" fontId="11" fillId="2" borderId="7" xfId="0" applyNumberFormat="1"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3" xfId="0" applyFont="1" applyFill="1" applyBorder="1" applyAlignment="1">
      <alignment horizontal="left" vertical="center" wrapText="1"/>
    </xf>
    <xf numFmtId="2" fontId="16" fillId="2" borderId="54"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84" xfId="0" applyNumberFormat="1" applyFont="1" applyFill="1" applyBorder="1" applyAlignment="1">
      <alignment horizontal="center" vertical="center" wrapText="1"/>
    </xf>
    <xf numFmtId="2" fontId="11" fillId="0" borderId="41" xfId="0" applyNumberFormat="1" applyFont="1" applyBorder="1" applyAlignment="1" applyProtection="1">
      <alignment horizontal="center" vertical="center" wrapText="1"/>
      <protection locked="0"/>
    </xf>
    <xf numFmtId="2" fontId="11" fillId="2" borderId="5" xfId="0" applyNumberFormat="1" applyFont="1" applyFill="1" applyBorder="1" applyAlignment="1">
      <alignment horizontal="center" vertical="center" wrapText="1"/>
    </xf>
    <xf numFmtId="4" fontId="11" fillId="2" borderId="30" xfId="0" applyNumberFormat="1" applyFont="1" applyFill="1" applyBorder="1" applyAlignment="1">
      <alignment horizontal="left" wrapText="1"/>
    </xf>
    <xf numFmtId="2" fontId="11" fillId="0" borderId="56" xfId="0" applyNumberFormat="1" applyFont="1" applyBorder="1" applyAlignment="1" applyProtection="1">
      <alignment horizontal="center" vertical="center" wrapText="1"/>
      <protection locked="0"/>
    </xf>
    <xf numFmtId="0" fontId="11" fillId="2" borderId="61" xfId="0" applyFont="1" applyFill="1" applyBorder="1" applyAlignment="1">
      <alignment horizontal="center" vertical="center"/>
    </xf>
    <xf numFmtId="0" fontId="11" fillId="2" borderId="61" xfId="0" applyFont="1" applyFill="1" applyBorder="1" applyAlignment="1">
      <alignment horizontal="left" vertical="center" wrapText="1"/>
    </xf>
    <xf numFmtId="2" fontId="11" fillId="2" borderId="85" xfId="0" applyNumberFormat="1" applyFont="1" applyFill="1" applyBorder="1" applyAlignment="1">
      <alignment horizontal="center" vertical="center" wrapText="1"/>
    </xf>
    <xf numFmtId="2" fontId="11" fillId="0" borderId="62" xfId="0" applyNumberFormat="1" applyFont="1" applyBorder="1" applyAlignment="1" applyProtection="1">
      <alignment horizontal="center" vertical="center" wrapText="1"/>
      <protection locked="0"/>
    </xf>
    <xf numFmtId="2" fontId="11" fillId="2" borderId="60" xfId="0" applyNumberFormat="1" applyFont="1" applyFill="1" applyBorder="1" applyAlignment="1">
      <alignment horizontal="center" vertical="center" wrapText="1"/>
    </xf>
    <xf numFmtId="167" fontId="16" fillId="2" borderId="47" xfId="0" applyNumberFormat="1" applyFont="1" applyFill="1" applyBorder="1" applyAlignment="1">
      <alignment horizontal="center" vertical="center"/>
    </xf>
    <xf numFmtId="4" fontId="16" fillId="2" borderId="86" xfId="0" applyNumberFormat="1" applyFont="1" applyFill="1" applyBorder="1" applyAlignment="1">
      <alignment horizontal="center" vertical="center"/>
    </xf>
    <xf numFmtId="4" fontId="16" fillId="2" borderId="86" xfId="0" applyNumberFormat="1" applyFont="1" applyFill="1" applyBorder="1" applyAlignment="1">
      <alignment horizontal="left" vertical="center" wrapText="1"/>
    </xf>
    <xf numFmtId="166" fontId="16" fillId="2" borderId="87" xfId="0" applyNumberFormat="1" applyFont="1" applyFill="1" applyBorder="1" applyAlignment="1">
      <alignment horizontal="center" vertical="center"/>
    </xf>
    <xf numFmtId="167" fontId="16" fillId="2" borderId="88" xfId="0" applyNumberFormat="1" applyFont="1" applyFill="1" applyBorder="1" applyAlignment="1">
      <alignment horizontal="center" vertical="center"/>
    </xf>
    <xf numFmtId="4" fontId="16" fillId="2" borderId="89" xfId="0" applyNumberFormat="1" applyFont="1" applyFill="1" applyBorder="1" applyAlignment="1">
      <alignment horizontal="center" vertical="center"/>
    </xf>
    <xf numFmtId="4" fontId="16" fillId="2" borderId="90" xfId="0" applyNumberFormat="1" applyFont="1" applyFill="1" applyBorder="1" applyAlignment="1">
      <alignment horizontal="center" vertical="center"/>
    </xf>
    <xf numFmtId="4" fontId="16" fillId="2" borderId="91" xfId="0" applyNumberFormat="1" applyFont="1" applyFill="1" applyBorder="1" applyAlignment="1">
      <alignment horizontal="center" vertical="center"/>
    </xf>
    <xf numFmtId="4" fontId="16" fillId="2" borderId="87" xfId="0" applyNumberFormat="1" applyFont="1" applyFill="1" applyBorder="1" applyAlignment="1">
      <alignment horizontal="center" vertical="center"/>
    </xf>
    <xf numFmtId="4" fontId="16" fillId="2" borderId="88" xfId="0" applyNumberFormat="1" applyFont="1" applyFill="1" applyBorder="1" applyAlignment="1">
      <alignment horizontal="center" vertical="center"/>
    </xf>
    <xf numFmtId="2" fontId="6" fillId="0" borderId="0" xfId="0" applyNumberFormat="1" applyFont="1"/>
    <xf numFmtId="166" fontId="11" fillId="0" borderId="30" xfId="0" applyNumberFormat="1" applyFont="1" applyBorder="1" applyAlignment="1" applyProtection="1">
      <alignment horizontal="center" vertical="center"/>
      <protection locked="0"/>
    </xf>
    <xf numFmtId="167" fontId="11" fillId="2" borderId="56"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30"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167" fontId="16" fillId="2" borderId="54" xfId="0" applyNumberFormat="1" applyFont="1" applyFill="1" applyBorder="1" applyAlignment="1">
      <alignment horizontal="center" vertical="center" wrapText="1"/>
    </xf>
    <xf numFmtId="167" fontId="11" fillId="2" borderId="56" xfId="0" applyNumberFormat="1" applyFont="1" applyFill="1" applyBorder="1" applyAlignment="1">
      <alignment horizontal="center" vertical="center" wrapText="1"/>
    </xf>
    <xf numFmtId="4" fontId="21" fillId="2" borderId="92" xfId="0" applyNumberFormat="1" applyFont="1" applyFill="1" applyBorder="1" applyAlignment="1">
      <alignment horizontal="center" vertical="center"/>
    </xf>
    <xf numFmtId="4" fontId="21" fillId="2" borderId="93" xfId="0" applyNumberFormat="1" applyFont="1" applyFill="1" applyBorder="1" applyAlignment="1">
      <alignment horizontal="right" vertical="center" wrapText="1"/>
    </xf>
    <xf numFmtId="167" fontId="11" fillId="2" borderId="78" xfId="0" applyNumberFormat="1" applyFont="1" applyFill="1" applyBorder="1" applyAlignment="1">
      <alignment horizontal="center" vertical="center" wrapText="1"/>
    </xf>
    <xf numFmtId="166" fontId="16" fillId="2" borderId="29" xfId="0" applyNumberFormat="1" applyFont="1" applyFill="1" applyBorder="1" applyAlignment="1">
      <alignment horizontal="center" vertical="center" wrapText="1"/>
    </xf>
    <xf numFmtId="167" fontId="16" fillId="2" borderId="52" xfId="0" applyNumberFormat="1" applyFont="1" applyFill="1" applyBorder="1" applyAlignment="1">
      <alignment horizontal="center" vertical="center" wrapText="1"/>
    </xf>
    <xf numFmtId="166" fontId="16" fillId="0" borderId="53" xfId="0" applyNumberFormat="1" applyFont="1" applyBorder="1" applyAlignment="1" applyProtection="1">
      <alignment horizontal="center" vertical="center" wrapText="1"/>
      <protection locked="0"/>
    </xf>
    <xf numFmtId="168" fontId="16" fillId="2" borderId="54" xfId="0" applyNumberFormat="1" applyFont="1" applyFill="1" applyBorder="1" applyAlignment="1">
      <alignment horizontal="center" vertical="center" wrapText="1"/>
    </xf>
    <xf numFmtId="167" fontId="11" fillId="2" borderId="59" xfId="0" applyNumberFormat="1" applyFont="1" applyFill="1" applyBorder="1" applyAlignment="1">
      <alignment horizontal="center" vertical="center" wrapText="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78"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xf numFmtId="4" fontId="23" fillId="0" borderId="0" xfId="1" applyNumberFormat="1"/>
    <xf numFmtId="0" fontId="23" fillId="0" borderId="4" xfId="4" applyBorder="1"/>
    <xf numFmtId="4" fontId="23" fillId="0" borderId="4" xfId="4" applyNumberForma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8" xfId="4" applyFont="1" applyFill="1" applyBorder="1" applyAlignment="1">
      <alignment horizontal="center" vertical="center" wrapText="1"/>
    </xf>
    <xf numFmtId="0" fontId="19" fillId="2" borderId="49" xfId="4" applyFont="1" applyFill="1" applyBorder="1" applyAlignment="1">
      <alignment horizontal="center" vertical="center" wrapText="1"/>
    </xf>
    <xf numFmtId="4" fontId="19" fillId="2" borderId="49" xfId="4" applyNumberFormat="1" applyFont="1" applyFill="1" applyBorder="1" applyAlignment="1">
      <alignment horizontal="center" vertical="center"/>
    </xf>
    <xf numFmtId="0" fontId="7" fillId="2" borderId="50"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0" fontId="7" fillId="2" borderId="27" xfId="4" applyFont="1" applyFill="1" applyBorder="1" applyAlignment="1">
      <alignment horizontal="center" vertical="center"/>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4" fontId="19" fillId="0" borderId="49" xfId="4" applyNumberFormat="1" applyFont="1" applyBorder="1" applyAlignment="1" applyProtection="1">
      <alignment horizontal="center" vertical="center"/>
      <protection locked="0"/>
    </xf>
    <xf numFmtId="166"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pplyProtection="1">
      <alignment horizontal="center" vertical="center"/>
      <protection hidden="1"/>
    </xf>
    <xf numFmtId="0" fontId="16" fillId="2" borderId="40" xfId="0" applyFont="1" applyFill="1" applyBorder="1" applyAlignment="1" applyProtection="1">
      <alignment horizontal="center" vertical="center" wrapText="1"/>
      <protection hidden="1"/>
    </xf>
    <xf numFmtId="3" fontId="16" fillId="2" borderId="94" xfId="0" applyNumberFormat="1" applyFont="1" applyFill="1" applyBorder="1" applyAlignment="1" applyProtection="1">
      <alignment horizontal="center" vertical="center" wrapText="1"/>
      <protection hidden="1"/>
    </xf>
    <xf numFmtId="3" fontId="16" fillId="2" borderId="5" xfId="0" applyNumberFormat="1" applyFont="1" applyFill="1" applyBorder="1" applyAlignment="1" applyProtection="1">
      <alignment horizontal="center" vertical="center" wrapText="1"/>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21" fillId="2" borderId="95"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21" fillId="2" borderId="43" xfId="0" applyFont="1" applyFill="1" applyBorder="1" applyAlignment="1" applyProtection="1">
      <alignment horizontal="center" vertical="center" wrapText="1"/>
      <protection hidden="1"/>
    </xf>
    <xf numFmtId="3" fontId="16" fillId="2" borderId="44" xfId="0" applyNumberFormat="1" applyFont="1" applyFill="1" applyBorder="1" applyAlignment="1" applyProtection="1">
      <alignment horizontal="center" vertical="center" wrapText="1"/>
      <protection hidden="1"/>
    </xf>
    <xf numFmtId="0" fontId="16" fillId="2" borderId="94" xfId="0" applyFont="1" applyFill="1" applyBorder="1" applyAlignment="1" applyProtection="1">
      <alignment horizontal="center" vertical="center" wrapText="1"/>
      <protection hidden="1"/>
    </xf>
    <xf numFmtId="0" fontId="16" fillId="2" borderId="45" xfId="0" applyFont="1" applyFill="1" applyBorder="1" applyAlignment="1">
      <alignment horizontal="center" vertical="center"/>
    </xf>
    <xf numFmtId="0" fontId="16" fillId="2" borderId="45" xfId="0" applyFont="1" applyFill="1" applyBorder="1" applyAlignment="1" applyProtection="1">
      <alignment horizontal="center" vertical="center"/>
      <protection hidden="1"/>
    </xf>
    <xf numFmtId="4" fontId="16" fillId="2" borderId="96"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9" xfId="0" applyNumberFormat="1" applyFont="1" applyFill="1" applyBorder="1" applyAlignment="1" applyProtection="1">
      <alignment horizontal="center" vertical="center" wrapText="1"/>
      <protection hidden="1"/>
    </xf>
    <xf numFmtId="4" fontId="16" fillId="2" borderId="98"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wrapText="1"/>
      <protection hidden="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4" fontId="16" fillId="2" borderId="100" xfId="0" applyNumberFormat="1" applyFont="1" applyFill="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6" fillId="2" borderId="9" xfId="0" applyNumberFormat="1" applyFont="1" applyFill="1" applyBorder="1" applyAlignment="1" applyProtection="1">
      <alignment horizontal="center" vertical="center" wrapText="1"/>
      <protection hidden="1"/>
    </xf>
    <xf numFmtId="4" fontId="16" fillId="2" borderId="37"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31" xfId="0" applyNumberFormat="1" applyFont="1" applyFill="1" applyBorder="1" applyAlignment="1" applyProtection="1">
      <alignment horizontal="center" vertical="center" wrapText="1"/>
      <protection hidden="1"/>
    </xf>
    <xf numFmtId="4" fontId="16" fillId="2" borderId="102" xfId="0" applyNumberFormat="1" applyFont="1" applyFill="1" applyBorder="1" applyAlignment="1" applyProtection="1">
      <alignment horizontal="center" vertical="center" wrapText="1"/>
      <protection hidden="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4" fontId="11" fillId="2" borderId="103" xfId="0" applyNumberFormat="1" applyFont="1" applyFill="1" applyBorder="1" applyAlignment="1" applyProtection="1">
      <alignment horizontal="center" vertical="center" wrapText="1"/>
      <protection hidden="1"/>
    </xf>
    <xf numFmtId="4" fontId="11" fillId="2" borderId="37" xfId="0" applyNumberFormat="1" applyFont="1" applyFill="1" applyBorder="1" applyAlignment="1" applyProtection="1">
      <alignment horizontal="center" vertical="center" wrapText="1"/>
      <protection hidden="1"/>
    </xf>
    <xf numFmtId="4" fontId="11" fillId="2" borderId="38"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104" xfId="0" applyNumberFormat="1" applyFont="1" applyFill="1" applyBorder="1" applyAlignment="1" applyProtection="1">
      <alignment horizontal="center" vertical="center" wrapText="1"/>
      <protection hidden="1"/>
    </xf>
    <xf numFmtId="4" fontId="11" fillId="2" borderId="105" xfId="0" applyNumberFormat="1" applyFont="1" applyFill="1" applyBorder="1" applyAlignment="1" applyProtection="1">
      <alignment horizontal="center" vertical="center" wrapText="1"/>
      <protection hidden="1"/>
    </xf>
    <xf numFmtId="4" fontId="11" fillId="2" borderId="6" xfId="0" applyNumberFormat="1" applyFont="1" applyFill="1" applyBorder="1" applyAlignment="1" applyProtection="1">
      <alignment horizontal="center" vertical="center" wrapText="1"/>
      <protection hidden="1"/>
    </xf>
    <xf numFmtId="4" fontId="11" fillId="2" borderId="9"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vertical="center" wrapText="1"/>
    </xf>
    <xf numFmtId="4" fontId="16" fillId="2" borderId="22" xfId="0" applyNumberFormat="1" applyFont="1" applyFill="1" applyBorder="1" applyAlignment="1" applyProtection="1">
      <alignment horizontal="center" vertical="center" wrapText="1"/>
      <protection hidden="1"/>
    </xf>
    <xf numFmtId="4" fontId="16" fillId="2" borderId="23" xfId="0" applyNumberFormat="1" applyFont="1" applyFill="1" applyBorder="1" applyAlignment="1" applyProtection="1">
      <alignment horizontal="center" vertical="center" wrapText="1"/>
      <protection hidden="1"/>
    </xf>
    <xf numFmtId="4" fontId="16" fillId="2" borderId="104"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0" fontId="21" fillId="2" borderId="9" xfId="0" applyFont="1" applyFill="1" applyBorder="1" applyAlignment="1" applyProtection="1">
      <alignment horizontal="center" vertical="center"/>
      <protection hidden="1"/>
    </xf>
    <xf numFmtId="4" fontId="16" fillId="2" borderId="9" xfId="0" applyNumberFormat="1" applyFont="1" applyFill="1" applyBorder="1" applyAlignment="1" applyProtection="1">
      <alignment horizontal="center" vertical="center"/>
      <protection hidden="1"/>
    </xf>
    <xf numFmtId="4" fontId="11" fillId="2" borderId="37" xfId="0" applyNumberFormat="1" applyFont="1" applyFill="1" applyBorder="1" applyAlignment="1" applyProtection="1">
      <alignment horizontal="center" vertical="center"/>
      <protection hidden="1"/>
    </xf>
    <xf numFmtId="4" fontId="11" fillId="2" borderId="38" xfId="0" applyNumberFormat="1" applyFont="1" applyFill="1" applyBorder="1" applyAlignment="1" applyProtection="1">
      <alignment horizontal="center" vertical="center"/>
      <protection hidden="1"/>
    </xf>
    <xf numFmtId="4" fontId="11" fillId="2" borderId="22" xfId="0" applyNumberFormat="1" applyFont="1" applyFill="1" applyBorder="1" applyAlignment="1" applyProtection="1">
      <alignment horizontal="center" vertical="center"/>
      <protection hidden="1"/>
    </xf>
    <xf numFmtId="4" fontId="11" fillId="2" borderId="23" xfId="0" applyNumberFormat="1" applyFont="1" applyFill="1" applyBorder="1" applyAlignment="1" applyProtection="1">
      <alignment horizontal="center" vertical="center"/>
      <protection hidden="1"/>
    </xf>
    <xf numFmtId="4" fontId="11" fillId="2" borderId="104" xfId="0" applyNumberFormat="1" applyFont="1" applyFill="1" applyBorder="1" applyAlignment="1" applyProtection="1">
      <alignment horizontal="center" vertical="center"/>
      <protection hidden="1"/>
    </xf>
    <xf numFmtId="4" fontId="11" fillId="2" borderId="105" xfId="0" applyNumberFormat="1" applyFont="1" applyFill="1" applyBorder="1" applyAlignment="1" applyProtection="1">
      <alignment horizontal="center" vertical="center"/>
      <protection hidden="1"/>
    </xf>
    <xf numFmtId="4" fontId="11" fillId="2" borderId="9" xfId="0" applyNumberFormat="1" applyFont="1" applyFill="1" applyBorder="1" applyAlignment="1" applyProtection="1">
      <alignment horizontal="center" vertical="center"/>
      <protection hidden="1"/>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81" xfId="0" applyNumberFormat="1" applyFont="1" applyFill="1" applyBorder="1" applyAlignment="1" applyProtection="1">
      <alignment horizontal="center" vertical="center" wrapText="1"/>
      <protection hidden="1"/>
    </xf>
    <xf numFmtId="4" fontId="16" fillId="2" borderId="106" xfId="0" applyNumberFormat="1" applyFont="1" applyFill="1" applyBorder="1" applyAlignment="1" applyProtection="1">
      <alignment horizontal="center" vertical="center"/>
      <protection hidden="1"/>
    </xf>
    <xf numFmtId="4" fontId="16" fillId="2" borderId="6"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3" xfId="0" applyNumberFormat="1" applyFont="1" applyFill="1" applyBorder="1" applyAlignment="1" applyProtection="1">
      <alignment horizontal="center" vertical="center"/>
      <protection hidden="1"/>
    </xf>
    <xf numFmtId="4" fontId="16" fillId="2" borderId="55" xfId="0" applyNumberFormat="1" applyFont="1" applyFill="1" applyBorder="1" applyAlignment="1" applyProtection="1">
      <alignment horizontal="center" vertical="center"/>
      <protection hidden="1"/>
    </xf>
    <xf numFmtId="4" fontId="16" fillId="2" borderId="104" xfId="0" applyNumberFormat="1"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Alignment="1">
      <alignment horizontal="right" wrapText="1"/>
    </xf>
    <xf numFmtId="4" fontId="16" fillId="2" borderId="82" xfId="0" applyNumberFormat="1" applyFont="1" applyFill="1" applyBorder="1" applyAlignment="1" applyProtection="1">
      <alignment horizontal="center" vertical="center" wrapText="1"/>
      <protection hidden="1"/>
    </xf>
    <xf numFmtId="4" fontId="16" fillId="2" borderId="7" xfId="0" applyNumberFormat="1" applyFont="1" applyFill="1" applyBorder="1" applyAlignment="1" applyProtection="1">
      <alignment horizontal="center" vertical="center"/>
      <protection hidden="1"/>
    </xf>
    <xf numFmtId="4" fontId="11" fillId="2" borderId="25" xfId="0" applyNumberFormat="1" applyFont="1" applyFill="1" applyBorder="1" applyAlignment="1" applyProtection="1">
      <alignment horizontal="center" vertical="center"/>
      <protection hidden="1"/>
    </xf>
    <xf numFmtId="4" fontId="11" fillId="2" borderId="26" xfId="0" applyNumberFormat="1" applyFont="1" applyFill="1" applyBorder="1" applyAlignment="1" applyProtection="1">
      <alignment horizontal="center" vertical="center"/>
      <protection hidden="1"/>
    </xf>
    <xf numFmtId="4" fontId="11" fillId="2" borderId="107" xfId="0" applyNumberFormat="1" applyFont="1" applyFill="1" applyBorder="1" applyAlignment="1" applyProtection="1">
      <alignment horizontal="center" vertical="center"/>
      <protection hidden="1"/>
    </xf>
    <xf numFmtId="4" fontId="11" fillId="2" borderId="7" xfId="0" applyNumberFormat="1" applyFont="1" applyFill="1" applyBorder="1" applyAlignment="1" applyProtection="1">
      <alignment horizontal="center" vertical="center"/>
      <protection hidden="1"/>
    </xf>
    <xf numFmtId="0" fontId="21" fillId="2" borderId="6" xfId="0" applyFont="1" applyFill="1" applyBorder="1" applyAlignment="1">
      <alignment horizontal="right" wrapText="1"/>
    </xf>
    <xf numFmtId="4" fontId="11" fillId="2" borderId="108" xfId="0" applyNumberFormat="1" applyFont="1" applyFill="1" applyBorder="1" applyAlignment="1" applyProtection="1">
      <alignment horizontal="center" vertical="center"/>
      <protection hidden="1"/>
    </xf>
    <xf numFmtId="4" fontId="11"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6" xfId="0" applyFont="1" applyFill="1" applyBorder="1" applyAlignment="1">
      <alignment horizontal="center" wrapText="1"/>
    </xf>
    <xf numFmtId="0" fontId="21" fillId="2" borderId="6" xfId="0" applyFont="1" applyFill="1" applyBorder="1" applyAlignment="1" applyProtection="1">
      <alignment horizontal="center" vertical="center"/>
      <protection hidden="1"/>
    </xf>
    <xf numFmtId="0" fontId="21" fillId="0" borderId="6" xfId="0" applyFont="1" applyFill="1" applyBorder="1" applyAlignment="1" applyProtection="1">
      <alignment horizontal="right" wrapText="1"/>
      <protection locked="0"/>
    </xf>
    <xf numFmtId="4" fontId="11" fillId="2" borderId="109" xfId="0" applyNumberFormat="1" applyFont="1" applyFill="1" applyBorder="1" applyAlignment="1" applyProtection="1">
      <alignment horizontal="center" vertical="center"/>
      <protection hidden="1"/>
    </xf>
    <xf numFmtId="0" fontId="21" fillId="2" borderId="57" xfId="0" applyFont="1" applyFill="1" applyBorder="1" applyAlignment="1" applyProtection="1">
      <alignment horizontal="center" vertical="center"/>
      <protection hidden="1"/>
    </xf>
    <xf numFmtId="0" fontId="21" fillId="0" borderId="57" xfId="0" applyFont="1" applyFill="1" applyBorder="1" applyAlignment="1" applyProtection="1">
      <alignment horizontal="right" wrapText="1"/>
      <protection locked="0"/>
    </xf>
    <xf numFmtId="4" fontId="16" fillId="2" borderId="110" xfId="0" applyNumberFormat="1" applyFont="1" applyFill="1" applyBorder="1" applyAlignment="1" applyProtection="1">
      <alignment horizontal="center" vertical="center" wrapText="1"/>
      <protection hidden="1"/>
    </xf>
    <xf numFmtId="4" fontId="11" fillId="2" borderId="111" xfId="0" applyNumberFormat="1" applyFont="1" applyFill="1" applyBorder="1" applyAlignment="1" applyProtection="1">
      <alignment horizontal="center" vertical="center"/>
      <protection hidden="1"/>
    </xf>
    <xf numFmtId="4" fontId="16" fillId="2" borderId="57" xfId="0" applyNumberFormat="1" applyFont="1" applyFill="1" applyBorder="1" applyAlignment="1" applyProtection="1">
      <alignment horizontal="center" vertical="center"/>
      <protection hidden="1"/>
    </xf>
    <xf numFmtId="4" fontId="11" fillId="2" borderId="112" xfId="0" applyNumberFormat="1" applyFont="1" applyFill="1" applyBorder="1" applyAlignment="1" applyProtection="1">
      <alignment horizontal="center" vertical="center"/>
      <protection hidden="1"/>
    </xf>
    <xf numFmtId="4" fontId="11" fillId="2" borderId="113" xfId="0" applyNumberFormat="1" applyFont="1" applyFill="1" applyBorder="1" applyAlignment="1" applyProtection="1">
      <alignment horizontal="center" vertical="center"/>
      <protection hidden="1"/>
    </xf>
    <xf numFmtId="4" fontId="11" fillId="2" borderId="114" xfId="0" applyNumberFormat="1" applyFont="1" applyFill="1" applyBorder="1" applyAlignment="1" applyProtection="1">
      <alignment horizontal="center" vertical="center"/>
      <protection hidden="1"/>
    </xf>
    <xf numFmtId="4" fontId="11" fillId="2" borderId="115" xfId="0" applyNumberFormat="1" applyFont="1" applyFill="1" applyBorder="1" applyAlignment="1" applyProtection="1">
      <alignment horizontal="center" vertical="center"/>
      <protection hidden="1"/>
    </xf>
    <xf numFmtId="4" fontId="11" fillId="2" borderId="57" xfId="0" applyNumberFormat="1" applyFont="1" applyFill="1" applyBorder="1" applyAlignment="1" applyProtection="1">
      <alignment horizontal="center" vertical="center"/>
      <protection hidden="1"/>
    </xf>
    <xf numFmtId="4" fontId="16" fillId="2" borderId="116" xfId="0" applyNumberFormat="1" applyFont="1" applyFill="1" applyBorder="1" applyAlignment="1" applyProtection="1">
      <alignment horizontal="center" vertical="center" wrapText="1"/>
      <protection hidden="1"/>
    </xf>
    <xf numFmtId="4" fontId="16" fillId="2" borderId="117" xfId="0" applyNumberFormat="1" applyFont="1" applyFill="1" applyBorder="1" applyAlignment="1" applyProtection="1">
      <alignment horizontal="center" vertical="center" wrapText="1"/>
      <protection hidden="1"/>
    </xf>
    <xf numFmtId="4" fontId="11" fillId="0" borderId="101" xfId="0" applyNumberFormat="1" applyFont="1" applyBorder="1" applyAlignment="1" applyProtection="1">
      <alignment horizontal="center" vertical="center" wrapText="1"/>
      <protection locked="0"/>
    </xf>
    <xf numFmtId="4" fontId="11" fillId="0" borderId="51" xfId="0" applyNumberFormat="1" applyFont="1" applyBorder="1" applyAlignment="1" applyProtection="1">
      <alignment horizontal="center" vertical="center" wrapText="1"/>
      <protection locked="0"/>
    </xf>
    <xf numFmtId="4" fontId="16" fillId="0" borderId="102"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1" fillId="0" borderId="101" xfId="0" applyNumberFormat="1" applyFont="1" applyBorder="1" applyAlignment="1" applyProtection="1">
      <alignment horizontal="center" vertical="center"/>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1"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pplyProtection="1">
      <alignment horizontal="center" vertical="center"/>
      <protection hidden="1"/>
    </xf>
    <xf numFmtId="4" fontId="16" fillId="2" borderId="118" xfId="0" applyNumberFormat="1" applyFont="1" applyFill="1" applyBorder="1" applyAlignment="1" applyProtection="1">
      <alignment horizontal="center" vertical="center"/>
      <protection hidden="1"/>
    </xf>
    <xf numFmtId="4" fontId="11" fillId="0" borderId="77"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58"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106"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5"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0" xfId="0" applyNumberFormat="1" applyFont="1" applyBorder="1" applyAlignment="1" applyProtection="1">
      <alignment horizontal="center" vertical="center"/>
      <protection locked="0"/>
    </xf>
    <xf numFmtId="4" fontId="11" fillId="0" borderId="112" xfId="0" applyNumberFormat="1" applyFont="1" applyBorder="1" applyAlignment="1" applyProtection="1">
      <alignment horizontal="center" vertical="center"/>
      <protection locked="0"/>
    </xf>
    <xf numFmtId="4" fontId="11" fillId="0" borderId="113" xfId="0" applyNumberFormat="1" applyFont="1" applyBorder="1" applyAlignment="1" applyProtection="1">
      <alignment horizontal="center" vertical="center"/>
      <protection locked="0"/>
    </xf>
    <xf numFmtId="4" fontId="11" fillId="0" borderId="119" xfId="0" applyNumberFormat="1" applyFont="1" applyBorder="1" applyAlignment="1" applyProtection="1">
      <alignment horizontal="center" vertical="center"/>
      <protection locked="0"/>
    </xf>
    <xf numFmtId="4" fontId="11" fillId="0" borderId="120" xfId="0" applyNumberFormat="1" applyFont="1" applyBorder="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6" fillId="0" borderId="121" xfId="0" applyNumberFormat="1" applyFont="1" applyBorder="1" applyAlignment="1" applyProtection="1">
      <alignment horizontal="center" vertical="center" wrapText="1"/>
      <protection locked="0"/>
    </xf>
    <xf numFmtId="4" fontId="16" fillId="0" borderId="57" xfId="0" applyNumberFormat="1" applyFont="1" applyBorder="1" applyAlignment="1" applyProtection="1">
      <alignment horizontal="center" vertical="center" wrapText="1"/>
      <protection locked="0"/>
    </xf>
    <xf numFmtId="4" fontId="12" fillId="0" borderId="0" xfId="0" applyNumberFormat="1" applyFont="1"/>
    <xf numFmtId="4" fontId="11" fillId="0" borderId="100" xfId="0" applyNumberFormat="1" applyFont="1" applyBorder="1" applyAlignment="1" applyProtection="1">
      <alignment horizontal="center" vertical="center" wrapText="1"/>
      <protection locked="0"/>
    </xf>
    <xf numFmtId="4" fontId="11" fillId="2" borderId="101" xfId="0" applyNumberFormat="1" applyFont="1" applyFill="1" applyBorder="1" applyAlignment="1" applyProtection="1">
      <alignment horizontal="center" vertical="center" wrapText="1"/>
      <protection hidden="1"/>
    </xf>
    <xf numFmtId="4" fontId="11" fillId="2" borderId="51" xfId="0" applyNumberFormat="1" applyFont="1" applyFill="1" applyBorder="1" applyAlignment="1" applyProtection="1">
      <alignment horizontal="center" vertical="center" wrapText="1"/>
      <protection hidden="1"/>
    </xf>
    <xf numFmtId="4" fontId="11" fillId="2" borderId="31" xfId="0" applyNumberFormat="1" applyFont="1" applyFill="1" applyBorder="1" applyAlignment="1" applyProtection="1">
      <alignment horizontal="center" vertical="center" wrapText="1"/>
      <protection hidden="1"/>
    </xf>
    <xf numFmtId="4" fontId="11" fillId="2" borderId="102" xfId="0" applyNumberFormat="1" applyFont="1" applyFill="1" applyBorder="1" applyAlignment="1" applyProtection="1">
      <alignment horizontal="center" vertical="center" wrapText="1"/>
      <protection hidden="1"/>
    </xf>
    <xf numFmtId="4" fontId="11" fillId="0" borderId="82" xfId="0" applyNumberFormat="1" applyFont="1" applyBorder="1" applyAlignment="1" applyProtection="1">
      <alignment horizontal="center" vertical="center" wrapText="1"/>
      <protection locked="0"/>
    </xf>
    <xf numFmtId="4" fontId="11" fillId="0" borderId="81" xfId="0" applyNumberFormat="1" applyFont="1" applyBorder="1" applyAlignment="1" applyProtection="1">
      <alignment horizontal="center" vertical="center" wrapText="1"/>
      <protection locked="0"/>
    </xf>
    <xf numFmtId="4" fontId="16" fillId="2" borderId="30" xfId="0" applyNumberFormat="1" applyFont="1" applyFill="1" applyBorder="1" applyAlignment="1" applyProtection="1">
      <alignment horizontal="center" vertical="center" wrapText="1"/>
      <protection hidden="1"/>
    </xf>
    <xf numFmtId="4" fontId="16" fillId="2" borderId="55" xfId="0" applyNumberFormat="1" applyFont="1" applyFill="1" applyBorder="1" applyAlignment="1" applyProtection="1">
      <alignment horizontal="center" vertical="center" wrapText="1"/>
      <protection hidden="1"/>
    </xf>
    <xf numFmtId="4" fontId="16" fillId="2" borderId="24" xfId="0" applyNumberFormat="1" applyFont="1" applyFill="1" applyBorder="1" applyAlignment="1" applyProtection="1">
      <alignment horizontal="center" vertical="center" wrapText="1"/>
      <protection hidden="1"/>
    </xf>
    <xf numFmtId="4" fontId="16" fillId="2" borderId="6" xfId="0" applyNumberFormat="1" applyFont="1" applyFill="1" applyBorder="1" applyAlignment="1" applyProtection="1">
      <alignment horizontal="center" vertical="center" wrapText="1"/>
      <protection hidden="1"/>
    </xf>
    <xf numFmtId="0" fontId="21" fillId="2" borderId="10" xfId="0" applyFont="1" applyFill="1" applyBorder="1" applyAlignment="1" applyProtection="1">
      <alignment horizontal="center" vertical="center"/>
      <protection hidden="1"/>
    </xf>
    <xf numFmtId="4" fontId="11" fillId="2" borderId="0" xfId="0" applyNumberFormat="1" applyFont="1" applyFill="1" applyBorder="1" applyAlignment="1" applyProtection="1">
      <alignment horizontal="center" vertical="center" wrapText="1"/>
      <protection hidden="1"/>
    </xf>
    <xf numFmtId="4" fontId="11" fillId="2" borderId="92" xfId="0" applyNumberFormat="1" applyFont="1" applyFill="1" applyBorder="1" applyAlignment="1" applyProtection="1">
      <alignment horizontal="center" vertical="center" wrapText="1"/>
      <protection hidden="1"/>
    </xf>
    <xf numFmtId="4" fontId="11" fillId="2" borderId="112" xfId="0" applyNumberFormat="1" applyFont="1" applyFill="1" applyBorder="1" applyAlignment="1" applyProtection="1">
      <alignment horizontal="center" vertical="center" wrapText="1"/>
      <protection hidden="1"/>
    </xf>
    <xf numFmtId="4" fontId="11" fillId="2" borderId="113" xfId="0" applyNumberFormat="1" applyFont="1" applyFill="1" applyBorder="1" applyAlignment="1" applyProtection="1">
      <alignment horizontal="center" vertical="center" wrapText="1"/>
      <protection hidden="1"/>
    </xf>
    <xf numFmtId="4" fontId="11" fillId="2" borderId="119" xfId="0" applyNumberFormat="1" applyFont="1" applyFill="1" applyBorder="1" applyAlignment="1" applyProtection="1">
      <alignment horizontal="center" vertical="center" wrapText="1"/>
      <protection hidden="1"/>
    </xf>
    <xf numFmtId="4" fontId="11" fillId="2" borderId="57" xfId="0" applyNumberFormat="1" applyFont="1" applyFill="1" applyBorder="1" applyAlignment="1" applyProtection="1">
      <alignment horizontal="center" vertical="center" wrapText="1"/>
      <protection hidden="1"/>
    </xf>
    <xf numFmtId="4" fontId="11" fillId="2" borderId="120" xfId="0" applyNumberFormat="1" applyFont="1" applyFill="1" applyBorder="1" applyAlignment="1" applyProtection="1">
      <alignment horizontal="center" vertical="center" wrapText="1"/>
      <protection hidden="1"/>
    </xf>
    <xf numFmtId="4" fontId="11" fillId="2" borderId="0" xfId="0" applyNumberFormat="1" applyFont="1" applyFill="1" applyAlignment="1" applyProtection="1">
      <alignment horizontal="center" vertical="center" wrapText="1"/>
      <protection hidden="1"/>
    </xf>
    <xf numFmtId="4" fontId="11" fillId="2" borderId="121" xfId="0" applyNumberFormat="1" applyFont="1" applyFill="1" applyBorder="1" applyAlignment="1" applyProtection="1">
      <alignment horizontal="center" vertical="center" wrapText="1"/>
      <protection hidden="1"/>
    </xf>
    <xf numFmtId="0" fontId="16" fillId="2" borderId="84"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9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protection hidden="1"/>
    </xf>
    <xf numFmtId="0" fontId="11" fillId="2" borderId="9" xfId="0" applyFont="1" applyFill="1" applyBorder="1" applyAlignment="1" applyProtection="1">
      <alignment horizontal="left" vertical="center" wrapText="1"/>
      <protection hidden="1"/>
    </xf>
    <xf numFmtId="2" fontId="16" fillId="2" borderId="100" xfId="0" applyNumberFormat="1" applyFont="1" applyFill="1" applyBorder="1" applyAlignment="1">
      <alignment horizontal="center" vertical="center" wrapText="1"/>
    </xf>
    <xf numFmtId="2" fontId="11" fillId="0" borderId="101" xfId="0" applyNumberFormat="1" applyFont="1" applyBorder="1" applyAlignment="1" applyProtection="1">
      <alignment horizontal="center" vertical="center"/>
      <protection locked="0"/>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1" xfId="0" applyNumberFormat="1" applyFont="1" applyBorder="1" applyAlignment="1" applyProtection="1">
      <alignment horizontal="center" vertical="center"/>
      <protection locked="0"/>
    </xf>
    <xf numFmtId="2" fontId="11" fillId="0" borderId="31" xfId="0" applyNumberFormat="1" applyFont="1" applyBorder="1" applyAlignment="1" applyProtection="1">
      <alignment horizontal="center" vertical="center"/>
      <protection locked="0"/>
    </xf>
    <xf numFmtId="2" fontId="11" fillId="0" borderId="29" xfId="0" applyNumberFormat="1" applyFont="1" applyBorder="1" applyAlignment="1" applyProtection="1">
      <alignment horizontal="center" vertical="center"/>
      <protection locked="0"/>
    </xf>
    <xf numFmtId="2" fontId="11" fillId="0" borderId="102"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hidden="1"/>
    </xf>
    <xf numFmtId="0" fontId="11" fillId="2" borderId="6" xfId="0" applyFont="1" applyFill="1" applyBorder="1" applyAlignment="1" applyProtection="1">
      <alignment horizontal="left" vertical="center" wrapText="1"/>
      <protection hidden="1"/>
    </xf>
    <xf numFmtId="2" fontId="16" fillId="2" borderId="81"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protection locked="0"/>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5"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2" fontId="11" fillId="0" borderId="30" xfId="0" applyNumberFormat="1" applyFont="1" applyBorder="1" applyAlignment="1" applyProtection="1">
      <alignment horizontal="center" vertical="center"/>
      <protection locked="0"/>
    </xf>
    <xf numFmtId="2" fontId="11" fillId="0" borderId="118"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hidden="1"/>
    </xf>
    <xf numFmtId="0" fontId="11" fillId="2" borderId="7" xfId="0" applyFont="1" applyFill="1" applyBorder="1" applyAlignment="1" applyProtection="1">
      <alignment horizontal="left" vertical="center" wrapText="1"/>
      <protection hidden="1"/>
    </xf>
    <xf numFmtId="2" fontId="16" fillId="2" borderId="82" xfId="0" applyNumberFormat="1" applyFont="1" applyFill="1" applyBorder="1" applyAlignment="1">
      <alignment horizontal="center" vertical="center" wrapText="1"/>
    </xf>
    <xf numFmtId="2" fontId="11" fillId="0" borderId="77" xfId="0" applyNumberFormat="1" applyFont="1" applyBorder="1" applyAlignment="1" applyProtection="1">
      <alignment horizontal="center" vertical="center"/>
      <protection locked="0"/>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58"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2" fontId="11" fillId="0" borderId="32" xfId="0" applyNumberFormat="1" applyFont="1" applyBorder="1" applyAlignment="1" applyProtection="1">
      <alignment horizontal="center" vertical="center"/>
      <protection locked="0"/>
    </xf>
    <xf numFmtId="2" fontId="11" fillId="0" borderId="122"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hidden="1"/>
    </xf>
    <xf numFmtId="0" fontId="11" fillId="2" borderId="73" xfId="0" applyFont="1" applyFill="1" applyBorder="1" applyAlignment="1" applyProtection="1">
      <alignment horizontal="left" vertical="center" wrapText="1"/>
      <protection hidden="1"/>
    </xf>
    <xf numFmtId="2" fontId="16" fillId="2" borderId="123" xfId="0" applyNumberFormat="1" applyFont="1" applyFill="1" applyBorder="1" applyAlignment="1">
      <alignment horizontal="center" vertical="center" wrapText="1"/>
    </xf>
    <xf numFmtId="2" fontId="11" fillId="0" borderId="124" xfId="0" applyNumberFormat="1" applyFont="1" applyBorder="1" applyAlignment="1" applyProtection="1">
      <alignment horizontal="center" vertical="center"/>
      <protection locked="0"/>
    </xf>
    <xf numFmtId="2" fontId="16" fillId="2" borderId="73" xfId="0" applyNumberFormat="1" applyFont="1" applyFill="1" applyBorder="1" applyAlignment="1">
      <alignment horizontal="center" vertical="center"/>
    </xf>
    <xf numFmtId="2" fontId="11" fillId="0" borderId="74" xfId="0" applyNumberFormat="1" applyFont="1" applyBorder="1" applyAlignment="1" applyProtection="1">
      <alignment horizontal="center" vertical="center"/>
      <protection locked="0"/>
    </xf>
    <xf numFmtId="2" fontId="11" fillId="0" borderId="75" xfId="0" applyNumberFormat="1" applyFont="1" applyBorder="1" applyAlignment="1" applyProtection="1">
      <alignment horizontal="center" vertical="center"/>
      <protection locked="0"/>
    </xf>
    <xf numFmtId="2" fontId="11" fillId="0" borderId="125" xfId="0" applyNumberFormat="1" applyFont="1" applyBorder="1" applyAlignment="1" applyProtection="1">
      <alignment horizontal="center" vertical="center"/>
      <protection locked="0"/>
    </xf>
    <xf numFmtId="2" fontId="11" fillId="0" borderId="76"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73"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wrapText="1"/>
      <protection hidden="1"/>
    </xf>
    <xf numFmtId="2" fontId="16" fillId="2" borderId="45" xfId="0" applyNumberFormat="1" applyFont="1" applyFill="1" applyBorder="1" applyAlignment="1" applyProtection="1">
      <alignment horizontal="center" vertical="center" wrapText="1"/>
      <protection hidden="1"/>
    </xf>
    <xf numFmtId="2" fontId="16" fillId="2" borderId="48" xfId="0" applyNumberFormat="1" applyFont="1" applyFill="1" applyBorder="1" applyAlignment="1" applyProtection="1">
      <alignment horizontal="center" vertical="center" wrapText="1"/>
      <protection hidden="1"/>
    </xf>
    <xf numFmtId="2" fontId="16" fillId="2" borderId="49" xfId="0" applyNumberFormat="1" applyFont="1" applyFill="1" applyBorder="1" applyAlignment="1" applyProtection="1">
      <alignment horizontal="center" vertical="center" wrapText="1"/>
      <protection hidden="1"/>
    </xf>
    <xf numFmtId="2" fontId="16" fillId="2" borderId="98"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6" fillId="2" borderId="99" xfId="0" applyNumberFormat="1" applyFont="1" applyFill="1" applyBorder="1" applyAlignment="1" applyProtection="1">
      <alignment horizontal="center" vertical="center" wrapText="1"/>
      <protection hidden="1"/>
    </xf>
    <xf numFmtId="2" fontId="16" fillId="2" borderId="100" xfId="0" applyNumberFormat="1" applyFont="1" applyFill="1" applyBorder="1" applyAlignment="1" applyProtection="1">
      <alignment horizontal="center" vertical="center" wrapText="1"/>
      <protection hidden="1"/>
    </xf>
    <xf numFmtId="2" fontId="16" fillId="2" borderId="101" xfId="0" applyNumberFormat="1" applyFont="1" applyFill="1" applyBorder="1" applyAlignment="1" applyProtection="1">
      <alignment horizontal="center" vertical="center" wrapText="1"/>
      <protection hidden="1"/>
    </xf>
    <xf numFmtId="2" fontId="16" fillId="2" borderId="9" xfId="0" applyNumberFormat="1" applyFont="1" applyFill="1" applyBorder="1" applyAlignment="1" applyProtection="1">
      <alignment horizontal="center" vertical="center" wrapText="1"/>
      <protection hidden="1"/>
    </xf>
    <xf numFmtId="2" fontId="16" fillId="2" borderId="37" xfId="0" applyNumberFormat="1" applyFont="1" applyFill="1" applyBorder="1" applyAlignment="1" applyProtection="1">
      <alignment horizontal="center" vertical="center" wrapText="1"/>
      <protection hidden="1"/>
    </xf>
    <xf numFmtId="2" fontId="16" fillId="2" borderId="38" xfId="0" applyNumberFormat="1" applyFont="1" applyFill="1" applyBorder="1" applyAlignment="1" applyProtection="1">
      <alignment horizontal="center" vertical="center" wrapText="1"/>
      <protection hidden="1"/>
    </xf>
    <xf numFmtId="2" fontId="16" fillId="2" borderId="51" xfId="0" applyNumberFormat="1" applyFont="1" applyFill="1" applyBorder="1" applyAlignment="1" applyProtection="1">
      <alignment horizontal="center" vertical="center" wrapText="1"/>
      <protection hidden="1"/>
    </xf>
    <xf numFmtId="2" fontId="16" fillId="2" borderId="31" xfId="0" applyNumberFormat="1" applyFont="1" applyFill="1" applyBorder="1" applyAlignment="1" applyProtection="1">
      <alignment horizontal="center" vertical="center" wrapText="1"/>
      <protection hidden="1"/>
    </xf>
    <xf numFmtId="2" fontId="16" fillId="2" borderId="102" xfId="0" applyNumberFormat="1" applyFont="1" applyFill="1" applyBorder="1" applyAlignment="1" applyProtection="1">
      <alignment horizontal="center" vertical="center" wrapText="1"/>
      <protection hidden="1"/>
    </xf>
    <xf numFmtId="2" fontId="11" fillId="0" borderId="100" xfId="0" applyNumberFormat="1" applyFont="1" applyBorder="1" applyAlignment="1" applyProtection="1">
      <alignment horizontal="center" vertical="center" wrapText="1"/>
      <protection locked="0"/>
    </xf>
    <xf numFmtId="2" fontId="11" fillId="2" borderId="101" xfId="0" applyNumberFormat="1" applyFont="1" applyFill="1" applyBorder="1" applyAlignment="1" applyProtection="1">
      <alignment horizontal="center" vertical="center" wrapText="1"/>
      <protection hidden="1"/>
    </xf>
    <xf numFmtId="2" fontId="11" fillId="2" borderId="9" xfId="0" applyNumberFormat="1" applyFont="1" applyFill="1" applyBorder="1" applyAlignment="1" applyProtection="1">
      <alignment horizontal="center" vertical="center" wrapText="1"/>
      <protection hidden="1"/>
    </xf>
    <xf numFmtId="2" fontId="11" fillId="2" borderId="37" xfId="0" applyNumberFormat="1" applyFont="1" applyFill="1" applyBorder="1" applyAlignment="1" applyProtection="1">
      <alignment horizontal="center" vertical="center" wrapText="1"/>
      <protection hidden="1"/>
    </xf>
    <xf numFmtId="2" fontId="11" fillId="2" borderId="38" xfId="0" applyNumberFormat="1" applyFont="1" applyFill="1" applyBorder="1" applyAlignment="1" applyProtection="1">
      <alignment horizontal="center" vertical="center" wrapText="1"/>
      <protection hidden="1"/>
    </xf>
    <xf numFmtId="2" fontId="11" fillId="2" borderId="51" xfId="0" applyNumberFormat="1" applyFont="1" applyFill="1" applyBorder="1" applyAlignment="1" applyProtection="1">
      <alignment horizontal="center" vertical="center" wrapText="1"/>
      <protection hidden="1"/>
    </xf>
    <xf numFmtId="2" fontId="11" fillId="2" borderId="31" xfId="0" applyNumberFormat="1" applyFont="1" applyFill="1" applyBorder="1" applyAlignment="1" applyProtection="1">
      <alignment horizontal="center" vertical="center" wrapText="1"/>
      <protection hidden="1"/>
    </xf>
    <xf numFmtId="2" fontId="11" fillId="2" borderId="102" xfId="0" applyNumberFormat="1" applyFont="1" applyFill="1" applyBorder="1" applyAlignment="1" applyProtection="1">
      <alignment horizontal="center" vertical="center" wrapText="1"/>
      <protection hidden="1"/>
    </xf>
    <xf numFmtId="2" fontId="16" fillId="2" borderId="81"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3" xfId="0" applyNumberFormat="1" applyFont="1" applyFill="1" applyBorder="1" applyAlignment="1" applyProtection="1">
      <alignment horizontal="center" vertical="center"/>
      <protection hidden="1"/>
    </xf>
    <xf numFmtId="2" fontId="16" fillId="2" borderId="55" xfId="0" applyNumberFormat="1" applyFont="1" applyFill="1" applyBorder="1" applyAlignment="1" applyProtection="1">
      <alignment horizontal="center" vertical="center"/>
      <protection hidden="1"/>
    </xf>
    <xf numFmtId="2" fontId="16" fillId="2" borderId="24" xfId="0" applyNumberFormat="1" applyFont="1" applyFill="1" applyBorder="1" applyAlignment="1" applyProtection="1">
      <alignment horizontal="center" vertical="center"/>
      <protection hidden="1"/>
    </xf>
    <xf numFmtId="2" fontId="16" fillId="2" borderId="118" xfId="0" applyNumberFormat="1" applyFont="1" applyFill="1" applyBorder="1" applyAlignment="1" applyProtection="1">
      <alignment horizontal="center" vertical="center"/>
      <protection hidden="1"/>
    </xf>
    <xf numFmtId="2" fontId="11" fillId="0" borderId="82" xfId="0" applyNumberFormat="1" applyFont="1" applyBorder="1" applyAlignment="1" applyProtection="1">
      <alignment horizontal="center" vertical="center" wrapText="1"/>
      <protection locked="0"/>
    </xf>
    <xf numFmtId="2" fontId="16" fillId="2" borderId="30" xfId="0" applyNumberFormat="1" applyFont="1" applyFill="1" applyBorder="1" applyAlignment="1" applyProtection="1">
      <alignment horizontal="center" vertical="center" wrapText="1"/>
      <protection hidden="1"/>
    </xf>
    <xf numFmtId="2" fontId="16" fillId="2" borderId="23"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wrapText="1"/>
      <protection hidden="1"/>
    </xf>
    <xf numFmtId="2" fontId="16" fillId="2" borderId="24" xfId="0" applyNumberFormat="1" applyFont="1" applyFill="1" applyBorder="1" applyAlignment="1" applyProtection="1">
      <alignment horizontal="center" vertical="center" wrapText="1"/>
      <protection hidden="1"/>
    </xf>
    <xf numFmtId="2" fontId="16" fillId="2" borderId="55" xfId="0" applyNumberFormat="1" applyFont="1" applyFill="1" applyBorder="1" applyAlignment="1" applyProtection="1">
      <alignment horizontal="center" vertical="center" wrapText="1"/>
      <protection hidden="1"/>
    </xf>
    <xf numFmtId="2" fontId="16" fillId="2" borderId="6" xfId="0" applyNumberFormat="1" applyFont="1" applyFill="1" applyBorder="1" applyAlignment="1" applyProtection="1">
      <alignment horizontal="center" vertical="center" wrapText="1"/>
      <protection hidden="1"/>
    </xf>
    <xf numFmtId="2" fontId="11" fillId="0" borderId="81" xfId="0" applyNumberFormat="1" applyFont="1" applyBorder="1" applyAlignment="1" applyProtection="1">
      <alignment horizontal="center" vertical="center" wrapText="1"/>
      <protection locked="0"/>
    </xf>
    <xf numFmtId="2" fontId="11" fillId="0" borderId="103" xfId="0" applyNumberFormat="1" applyFont="1" applyFill="1" applyBorder="1" applyAlignment="1" applyProtection="1">
      <alignment horizontal="center" vertical="center"/>
      <protection locked="0"/>
    </xf>
    <xf numFmtId="2" fontId="11" fillId="0" borderId="37" xfId="0" applyNumberFormat="1" applyFont="1" applyFill="1" applyBorder="1" applyAlignment="1" applyProtection="1">
      <alignment horizontal="center" vertical="center"/>
      <protection locked="0"/>
    </xf>
    <xf numFmtId="2" fontId="11" fillId="0" borderId="38" xfId="0" applyNumberFormat="1" applyFont="1" applyFill="1" applyBorder="1" applyAlignment="1" applyProtection="1">
      <alignment horizontal="center" vertical="center"/>
      <protection locked="0"/>
    </xf>
    <xf numFmtId="2" fontId="11" fillId="0" borderId="51" xfId="0" applyNumberFormat="1" applyFont="1" applyFill="1" applyBorder="1" applyAlignment="1" applyProtection="1">
      <alignment horizontal="center" vertical="center"/>
      <protection locked="0"/>
    </xf>
    <xf numFmtId="2" fontId="11" fillId="0" borderId="31" xfId="0" applyNumberFormat="1" applyFont="1" applyFill="1" applyBorder="1" applyAlignment="1" applyProtection="1">
      <alignment horizontal="center" vertical="center"/>
      <protection locked="0"/>
    </xf>
    <xf numFmtId="2" fontId="11" fillId="0" borderId="29" xfId="0" applyNumberFormat="1" applyFont="1" applyFill="1" applyBorder="1" applyAlignment="1" applyProtection="1">
      <alignment horizontal="center" vertical="center"/>
      <protection locked="0"/>
    </xf>
    <xf numFmtId="2" fontId="11" fillId="0" borderId="102" xfId="0" applyNumberFormat="1" applyFont="1" applyFill="1" applyBorder="1" applyAlignment="1" applyProtection="1">
      <alignment horizontal="center" vertical="center"/>
      <protection locked="0"/>
    </xf>
    <xf numFmtId="2" fontId="11" fillId="0" borderId="9" xfId="0" applyNumberFormat="1" applyFont="1" applyFill="1" applyBorder="1" applyAlignment="1" applyProtection="1">
      <alignment horizontal="center" vertical="center"/>
      <protection locked="0"/>
    </xf>
    <xf numFmtId="2" fontId="11" fillId="0" borderId="22" xfId="0" applyNumberFormat="1" applyFont="1" applyFill="1" applyBorder="1" applyAlignment="1" applyProtection="1">
      <alignment horizontal="center" vertical="center"/>
      <protection locked="0"/>
    </xf>
    <xf numFmtId="2" fontId="11" fillId="0" borderId="23" xfId="0" applyNumberFormat="1" applyFont="1" applyFill="1" applyBorder="1" applyAlignment="1" applyProtection="1">
      <alignment horizontal="center" vertical="center"/>
      <protection locked="0"/>
    </xf>
    <xf numFmtId="2" fontId="11" fillId="0" borderId="55" xfId="0" applyNumberFormat="1" applyFont="1" applyFill="1" applyBorder="1" applyAlignment="1" applyProtection="1">
      <alignment horizontal="center" vertical="center"/>
      <protection locked="0"/>
    </xf>
    <xf numFmtId="2" fontId="11" fillId="0" borderId="24" xfId="0" applyNumberFormat="1" applyFont="1" applyFill="1" applyBorder="1" applyAlignment="1" applyProtection="1">
      <alignment horizontal="center" vertical="center"/>
      <protection locked="0"/>
    </xf>
    <xf numFmtId="2" fontId="11" fillId="0" borderId="30" xfId="0" applyNumberFormat="1" applyFont="1" applyFill="1" applyBorder="1" applyAlignment="1" applyProtection="1">
      <alignment horizontal="center" vertical="center"/>
      <protection locked="0"/>
    </xf>
    <xf numFmtId="2" fontId="11" fillId="0" borderId="118" xfId="0" applyNumberFormat="1" applyFont="1" applyFill="1" applyBorder="1" applyAlignment="1" applyProtection="1">
      <alignment horizontal="center" vertical="center"/>
      <protection locked="0"/>
    </xf>
    <xf numFmtId="2" fontId="11" fillId="0" borderId="6" xfId="0" applyNumberFormat="1" applyFont="1" applyFill="1" applyBorder="1" applyAlignment="1" applyProtection="1">
      <alignment horizontal="center" vertical="center"/>
      <protection locked="0"/>
    </xf>
    <xf numFmtId="2" fontId="11" fillId="0" borderId="127" xfId="0" applyNumberFormat="1" applyFont="1" applyFill="1" applyBorder="1" applyAlignment="1" applyProtection="1">
      <alignment horizontal="center" vertical="center"/>
      <protection locked="0"/>
    </xf>
    <xf numFmtId="2" fontId="11" fillId="0" borderId="25" xfId="0" applyNumberFormat="1" applyFont="1" applyFill="1" applyBorder="1" applyAlignment="1" applyProtection="1">
      <alignment horizontal="center" vertical="center"/>
      <protection locked="0"/>
    </xf>
    <xf numFmtId="2" fontId="11" fillId="0" borderId="26" xfId="0" applyNumberFormat="1" applyFont="1" applyFill="1" applyBorder="1" applyAlignment="1" applyProtection="1">
      <alignment horizontal="center" vertical="center"/>
      <protection locked="0"/>
    </xf>
    <xf numFmtId="2" fontId="11" fillId="0" borderId="58" xfId="0" applyNumberFormat="1" applyFont="1" applyFill="1" applyBorder="1" applyAlignment="1" applyProtection="1">
      <alignment horizontal="center" vertical="center"/>
      <protection locked="0"/>
    </xf>
    <xf numFmtId="2" fontId="11" fillId="0" borderId="27" xfId="0" applyNumberFormat="1" applyFont="1" applyFill="1" applyBorder="1" applyAlignment="1" applyProtection="1">
      <alignment horizontal="center" vertical="center"/>
      <protection locked="0"/>
    </xf>
    <xf numFmtId="2" fontId="11" fillId="0" borderId="32" xfId="0" applyNumberFormat="1" applyFont="1" applyFill="1" applyBorder="1" applyAlignment="1" applyProtection="1">
      <alignment horizontal="center" vertical="center"/>
      <protection locked="0"/>
    </xf>
    <xf numFmtId="2" fontId="11" fillId="0" borderId="122" xfId="0" applyNumberFormat="1" applyFont="1" applyFill="1" applyBorder="1" applyAlignment="1" applyProtection="1">
      <alignment horizontal="center" vertical="center"/>
      <protection locked="0"/>
    </xf>
    <xf numFmtId="2" fontId="11" fillId="0" borderId="7"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left" vertical="center" wrapText="1"/>
      <protection hidden="1"/>
    </xf>
    <xf numFmtId="2" fontId="16" fillId="2" borderId="128" xfId="0" applyNumberFormat="1" applyFont="1" applyFill="1" applyBorder="1" applyAlignment="1">
      <alignment horizontal="center" vertical="center" wrapText="1"/>
    </xf>
    <xf numFmtId="2" fontId="11" fillId="0" borderId="129" xfId="0" applyNumberFormat="1" applyFont="1" applyFill="1" applyBorder="1" applyAlignment="1" applyProtection="1">
      <alignment horizontal="center" vertical="center"/>
      <protection locked="0"/>
    </xf>
    <xf numFmtId="2" fontId="16" fillId="2" borderId="10" xfId="0" applyNumberFormat="1" applyFont="1" applyFill="1" applyBorder="1" applyAlignment="1">
      <alignment horizontal="center" vertical="center"/>
    </xf>
    <xf numFmtId="2" fontId="11" fillId="0" borderId="39" xfId="0" applyNumberFormat="1" applyFont="1" applyFill="1" applyBorder="1" applyAlignment="1" applyProtection="1">
      <alignment horizontal="center" vertical="center"/>
      <protection locked="0"/>
    </xf>
    <xf numFmtId="2" fontId="11" fillId="0" borderId="34" xfId="0" applyNumberFormat="1" applyFont="1" applyFill="1" applyBorder="1" applyAlignment="1" applyProtection="1">
      <alignment horizontal="center" vertical="center"/>
      <protection locked="0"/>
    </xf>
    <xf numFmtId="2" fontId="11" fillId="0" borderId="93" xfId="0" applyNumberFormat="1" applyFont="1" applyFill="1" applyBorder="1" applyAlignment="1" applyProtection="1">
      <alignment horizontal="center" vertical="center"/>
      <protection locked="0"/>
    </xf>
    <xf numFmtId="2" fontId="11" fillId="0" borderId="35" xfId="0" applyNumberFormat="1" applyFont="1" applyFill="1" applyBorder="1" applyAlignment="1" applyProtection="1">
      <alignment horizontal="center" vertical="center"/>
      <protection locked="0"/>
    </xf>
    <xf numFmtId="2" fontId="11" fillId="0" borderId="33" xfId="0" applyNumberFormat="1" applyFont="1" applyFill="1" applyBorder="1" applyAlignment="1" applyProtection="1">
      <alignment horizontal="center" vertical="center"/>
      <protection locked="0"/>
    </xf>
    <xf numFmtId="2" fontId="11" fillId="0" borderId="130" xfId="0" applyNumberFormat="1" applyFont="1" applyFill="1" applyBorder="1" applyAlignment="1" applyProtection="1">
      <alignment horizontal="center" vertical="center"/>
      <protection locked="0"/>
    </xf>
    <xf numFmtId="2" fontId="11" fillId="0" borderId="10" xfId="0" applyNumberFormat="1"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hidden="1"/>
    </xf>
    <xf numFmtId="0" fontId="16" fillId="2" borderId="92" xfId="0" applyFont="1" applyFill="1" applyBorder="1" applyAlignment="1" applyProtection="1">
      <alignment horizontal="center" vertical="center" wrapText="1"/>
      <protection hidden="1"/>
    </xf>
    <xf numFmtId="2" fontId="16" fillId="2" borderId="84" xfId="0" applyNumberFormat="1" applyFont="1" applyFill="1" applyBorder="1" applyAlignment="1">
      <alignment horizontal="center" vertical="center" wrapText="1"/>
    </xf>
    <xf numFmtId="2" fontId="16" fillId="2" borderId="42" xfId="0" applyNumberFormat="1" applyFont="1" applyFill="1" applyBorder="1" applyAlignment="1">
      <alignment horizontal="center" vertical="center"/>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95"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2" fontId="16" fillId="2" borderId="40"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1" xfId="5" applyFont="1" applyFill="1" applyBorder="1" applyAlignment="1" applyProtection="1">
      <alignment horizontal="center" vertical="center"/>
    </xf>
    <xf numFmtId="169" fontId="16" fillId="2" borderId="5" xfId="5" applyNumberFormat="1" applyFont="1" applyFill="1" applyBorder="1" applyAlignment="1" applyProtection="1">
      <alignment horizontal="center" vertical="center" wrapText="1"/>
    </xf>
    <xf numFmtId="3" fontId="16" fillId="2" borderId="132" xfId="5" applyNumberFormat="1" applyFont="1" applyFill="1" applyBorder="1" applyAlignment="1" applyProtection="1">
      <alignment horizontal="center" vertical="center" wrapText="1"/>
    </xf>
    <xf numFmtId="3" fontId="16" fillId="2" borderId="42"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1" xfId="5" applyFont="1" applyFill="1" applyBorder="1" applyAlignment="1" applyProtection="1">
      <alignment horizontal="center" vertical="center" wrapText="1"/>
    </xf>
    <xf numFmtId="0" fontId="16" fillId="2" borderId="53"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133"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109"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67" fontId="16" fillId="2" borderId="9" xfId="5" applyNumberFormat="1" applyFont="1" applyFill="1" applyBorder="1" applyAlignment="1" applyProtection="1">
      <alignment horizontal="center" vertical="center"/>
    </xf>
    <xf numFmtId="4" fontId="16" fillId="2" borderId="109"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7" fontId="11" fillId="0" borderId="6" xfId="5" applyNumberFormat="1" applyFont="1" applyBorder="1" applyAlignment="1" applyProtection="1">
      <alignment horizontal="center" vertical="center"/>
      <protection locked="0"/>
    </xf>
    <xf numFmtId="0" fontId="21" fillId="2" borderId="129" xfId="5" applyFont="1" applyFill="1" applyBorder="1" applyAlignment="1" applyProtection="1">
      <alignment horizontal="right" vertical="center"/>
    </xf>
    <xf numFmtId="167" fontId="11" fillId="0" borderId="10" xfId="5" applyNumberFormat="1" applyFont="1" applyBorder="1" applyAlignment="1" applyProtection="1">
      <alignment horizontal="center" vertical="center"/>
      <protection locked="0"/>
    </xf>
    <xf numFmtId="4" fontId="16" fillId="2" borderId="129" xfId="5" applyNumberFormat="1" applyFont="1" applyFill="1" applyBorder="1" applyAlignment="1" applyProtection="1">
      <alignment horizontal="center" vertical="center"/>
    </xf>
    <xf numFmtId="0" fontId="22" fillId="2" borderId="109"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109" xfId="5" applyNumberFormat="1" applyFont="1" applyBorder="1" applyAlignment="1" applyProtection="1">
      <alignment horizontal="center" vertical="center"/>
      <protection locked="0"/>
    </xf>
    <xf numFmtId="4" fontId="11" fillId="2" borderId="109"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4" fontId="11" fillId="0" borderId="129" xfId="5" applyNumberFormat="1" applyFont="1" applyFill="1" applyBorder="1" applyAlignment="1" applyProtection="1">
      <alignment horizontal="center" vertical="center"/>
      <protection locked="0"/>
    </xf>
    <xf numFmtId="0" fontId="16" fillId="2" borderId="134" xfId="5" applyFont="1" applyFill="1" applyBorder="1" applyAlignment="1" applyProtection="1">
      <alignment horizontal="center" vertical="center"/>
    </xf>
    <xf numFmtId="167" fontId="16" fillId="2" borderId="132"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67" fontId="16" fillId="2" borderId="133" xfId="5" applyNumberFormat="1" applyFont="1" applyFill="1" applyBorder="1" applyAlignment="1" applyProtection="1">
      <alignment horizontal="center" vertical="center"/>
    </xf>
    <xf numFmtId="0" fontId="22" fillId="2" borderId="106" xfId="5" applyFont="1" applyFill="1" applyBorder="1" applyAlignment="1" applyProtection="1">
      <alignment horizontal="right" vertical="center"/>
    </xf>
    <xf numFmtId="4" fontId="22" fillId="2" borderId="109"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77" xfId="5" applyFont="1" applyFill="1" applyBorder="1" applyAlignment="1" applyProtection="1">
      <alignment horizontal="right" vertical="center"/>
    </xf>
    <xf numFmtId="4" fontId="11" fillId="2" borderId="57"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67" fontId="22" fillId="2" borderId="109" xfId="5" applyNumberFormat="1" applyFont="1" applyFill="1" applyBorder="1" applyAlignment="1" applyProtection="1">
      <alignment horizontal="center" vertical="center"/>
    </xf>
    <xf numFmtId="0" fontId="16" fillId="2" borderId="44" xfId="5" applyFont="1" applyFill="1" applyBorder="1" applyAlignment="1" applyProtection="1">
      <alignment horizontal="center" vertical="center"/>
    </xf>
    <xf numFmtId="4" fontId="16" fillId="2" borderId="42"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132" xfId="5" applyNumberFormat="1" applyFont="1" applyBorder="1" applyAlignment="1" applyProtection="1">
      <alignment horizontal="center" vertical="center"/>
      <protection locked="0"/>
    </xf>
    <xf numFmtId="0" fontId="16" fillId="2" borderId="44" xfId="5" applyFont="1" applyFill="1" applyBorder="1" applyAlignment="1" applyProtection="1">
      <alignment horizontal="center" vertical="center" wrapText="1"/>
    </xf>
    <xf numFmtId="4" fontId="16" fillId="0" borderId="42" xfId="5" applyNumberFormat="1" applyFont="1" applyBorder="1" applyAlignment="1" applyProtection="1">
      <alignment horizontal="center" vertical="center"/>
      <protection locked="0"/>
    </xf>
    <xf numFmtId="0" fontId="16" fillId="2" borderId="92" xfId="5" applyFont="1" applyFill="1" applyBorder="1" applyAlignment="1" applyProtection="1">
      <alignment horizontal="center" vertical="center"/>
    </xf>
    <xf numFmtId="0" fontId="16" fillId="2" borderId="136" xfId="5" applyFont="1" applyFill="1" applyBorder="1" applyAlignment="1" applyProtection="1">
      <alignment horizontal="center" vertical="center"/>
    </xf>
    <xf numFmtId="167" fontId="16" fillId="0" borderId="137"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7" xfId="5" applyNumberFormat="1" applyFont="1" applyFill="1" applyBorder="1" applyAlignment="1" applyProtection="1">
      <alignment horizontal="center" vertical="center"/>
    </xf>
    <xf numFmtId="167" fontId="16" fillId="2" borderId="137"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44" xfId="5" applyNumberFormat="1" applyFont="1" applyFill="1" applyBorder="1" applyAlignment="1" applyProtection="1">
      <alignment horizontal="center" vertical="center"/>
    </xf>
    <xf numFmtId="4" fontId="26" fillId="2" borderId="42" xfId="5" applyNumberFormat="1" applyFont="1" applyFill="1" applyBorder="1" applyAlignment="1" applyProtection="1">
      <alignment horizontal="center" vertical="center"/>
    </xf>
    <xf numFmtId="168" fontId="16" fillId="2" borderId="133"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38"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9"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4" xfId="6" applyBorder="1"/>
    <xf numFmtId="0" fontId="16" fillId="2" borderId="5" xfId="6" applyFont="1" applyFill="1" applyBorder="1" applyAlignment="1">
      <alignment horizontal="center" vertical="center"/>
    </xf>
    <xf numFmtId="169"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4" fontId="16" fillId="2" borderId="5" xfId="6" applyNumberFormat="1" applyFont="1" applyFill="1" applyBorder="1" applyAlignment="1">
      <alignment horizontal="center" vertical="center"/>
    </xf>
    <xf numFmtId="0" fontId="16" fillId="2" borderId="57" xfId="6" applyFont="1" applyFill="1" applyBorder="1" applyAlignment="1">
      <alignment horizontal="center" vertical="center"/>
    </xf>
    <xf numFmtId="4" fontId="16" fillId="2" borderId="57" xfId="6" applyNumberFormat="1" applyFont="1" applyFill="1" applyBorder="1" applyAlignment="1">
      <alignment horizontal="center" vertical="center"/>
    </xf>
    <xf numFmtId="3" fontId="16" fillId="2" borderId="57" xfId="6" applyNumberFormat="1" applyFont="1" applyFill="1" applyBorder="1" applyAlignment="1">
      <alignment horizontal="center" vertical="center"/>
    </xf>
    <xf numFmtId="0" fontId="25" fillId="0" borderId="0" xfId="6" applyFont="1" applyAlignment="1">
      <alignment wrapText="1"/>
    </xf>
    <xf numFmtId="0" fontId="16" fillId="2" borderId="134" xfId="6" applyFont="1" applyFill="1" applyBorder="1" applyAlignment="1">
      <alignment horizontal="center" vertical="center"/>
    </xf>
    <xf numFmtId="4" fontId="16" fillId="2" borderId="134" xfId="6" applyNumberFormat="1" applyFont="1" applyFill="1" applyBorder="1" applyAlignment="1">
      <alignment horizontal="center" vertical="center"/>
    </xf>
    <xf numFmtId="3" fontId="16" fillId="2" borderId="134"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134" xfId="6" applyNumberFormat="1" applyFont="1" applyBorder="1" applyAlignment="1" applyProtection="1">
      <alignment horizontal="center" vertical="center"/>
      <protection locked="0"/>
    </xf>
    <xf numFmtId="0" fontId="16" fillId="2" borderId="44" xfId="6" applyFont="1" applyFill="1" applyBorder="1" applyAlignment="1">
      <alignment horizontal="center" vertical="center"/>
    </xf>
    <xf numFmtId="3" fontId="16" fillId="2" borderId="44" xfId="6" applyNumberFormat="1" applyFont="1" applyFill="1" applyBorder="1" applyAlignment="1">
      <alignment horizontal="center" vertical="center"/>
    </xf>
    <xf numFmtId="3" fontId="16" fillId="2" borderId="42" xfId="6" applyNumberFormat="1" applyFont="1" applyFill="1" applyBorder="1" applyAlignment="1">
      <alignment horizontal="center" vertical="center"/>
    </xf>
    <xf numFmtId="0" fontId="16" fillId="2" borderId="9" xfId="6" applyFont="1" applyFill="1" applyBorder="1" applyAlignment="1">
      <alignment horizontal="center" vertical="center"/>
    </xf>
    <xf numFmtId="2" fontId="16" fillId="2" borderId="9" xfId="6" applyNumberFormat="1"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2" fontId="16" fillId="2" borderId="10" xfId="6" applyNumberFormat="1" applyFont="1" applyFill="1" applyBorder="1" applyAlignment="1">
      <alignment horizontal="center" vertical="center" wrapText="1"/>
    </xf>
    <xf numFmtId="3" fontId="22" fillId="2" borderId="10"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2" fontId="22" fillId="2" borderId="10" xfId="6" applyNumberFormat="1" applyFont="1" applyFill="1" applyBorder="1" applyAlignment="1">
      <alignment horizontal="center" vertical="center"/>
    </xf>
    <xf numFmtId="0" fontId="16" fillId="2" borderId="8" xfId="6" applyFont="1" applyFill="1" applyBorder="1" applyAlignment="1">
      <alignment horizontal="right" vertical="center" wrapText="1"/>
    </xf>
    <xf numFmtId="2" fontId="22" fillId="2" borderId="8" xfId="6" applyNumberFormat="1" applyFont="1" applyFill="1" applyBorder="1" applyAlignment="1">
      <alignment horizontal="center" vertical="center"/>
    </xf>
    <xf numFmtId="0" fontId="16" fillId="2" borderId="134" xfId="6" applyFont="1" applyFill="1" applyBorder="1" applyAlignment="1">
      <alignment horizontal="center" vertical="center" wrapText="1"/>
    </xf>
    <xf numFmtId="2" fontId="16" fillId="2" borderId="134" xfId="6" applyNumberFormat="1" applyFont="1" applyFill="1" applyBorder="1" applyAlignment="1">
      <alignment horizontal="center" vertical="center"/>
    </xf>
    <xf numFmtId="3" fontId="22" fillId="2" borderId="134"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xf>
    <xf numFmtId="0" fontId="16" fillId="2" borderId="92" xfId="6" applyFont="1" applyFill="1" applyBorder="1" applyAlignment="1">
      <alignment horizontal="center" vertical="center"/>
    </xf>
    <xf numFmtId="0" fontId="16" fillId="2" borderId="92" xfId="6" applyFont="1" applyFill="1" applyBorder="1" applyAlignment="1">
      <alignment horizontal="right" vertical="center" wrapText="1"/>
    </xf>
    <xf numFmtId="0" fontId="16" fillId="2" borderId="92" xfId="6" applyFont="1" applyFill="1" applyBorder="1" applyAlignment="1">
      <alignment horizontal="center" vertical="center" wrapText="1"/>
    </xf>
    <xf numFmtId="2" fontId="22" fillId="2" borderId="92" xfId="6" applyNumberFormat="1" applyFont="1" applyFill="1" applyBorder="1" applyAlignment="1">
      <alignment horizontal="center" vertical="center"/>
    </xf>
    <xf numFmtId="3" fontId="22" fillId="2" borderId="92"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169" fontId="16" fillId="2" borderId="5" xfId="6" applyNumberFormat="1" applyFont="1" applyFill="1" applyBorder="1" applyAlignment="1">
      <alignment horizontal="center" vertical="center"/>
    </xf>
    <xf numFmtId="0" fontId="2" fillId="0" borderId="0" xfId="6" applyFont="1"/>
    <xf numFmtId="4" fontId="23" fillId="0" borderId="0" xfId="6" applyNumberFormat="1"/>
    <xf numFmtId="0" fontId="23" fillId="0" borderId="4" xfId="7" applyBorder="1"/>
    <xf numFmtId="0" fontId="16" fillId="2" borderId="5" xfId="7" applyFont="1" applyFill="1" applyBorder="1" applyAlignment="1">
      <alignment horizontal="center" vertical="center"/>
    </xf>
    <xf numFmtId="0" fontId="16" fillId="2" borderId="44" xfId="7" applyFont="1" applyFill="1" applyBorder="1" applyAlignment="1">
      <alignment horizontal="center" vertical="center"/>
    </xf>
    <xf numFmtId="169" fontId="16" fillId="2" borderId="14" xfId="7" applyNumberFormat="1" applyFont="1" applyFill="1" applyBorder="1" applyAlignment="1">
      <alignment horizontal="center" vertical="center" wrapText="1"/>
    </xf>
    <xf numFmtId="3" fontId="16" fillId="2" borderId="42" xfId="7" applyNumberFormat="1" applyFont="1" applyFill="1" applyBorder="1" applyAlignment="1">
      <alignment horizontal="center" vertical="center" wrapText="1"/>
    </xf>
    <xf numFmtId="0" fontId="27" fillId="0" borderId="0" xfId="7" applyFont="1" applyAlignment="1">
      <alignment horizontal="center" vertical="center"/>
    </xf>
    <xf numFmtId="0" fontId="23" fillId="0" borderId="0" xfId="7" applyAlignment="1">
      <alignment wrapText="1"/>
    </xf>
    <xf numFmtId="0" fontId="21" fillId="2" borderId="46" xfId="7" applyFont="1" applyFill="1" applyBorder="1" applyAlignment="1">
      <alignment horizontal="center" vertical="center"/>
    </xf>
    <xf numFmtId="0" fontId="16" fillId="2" borderId="97" xfId="7" applyFont="1" applyFill="1" applyBorder="1" applyAlignment="1">
      <alignment horizontal="center" vertical="center"/>
    </xf>
    <xf numFmtId="3" fontId="21" fillId="2" borderId="97" xfId="7" applyNumberFormat="1" applyFont="1" applyFill="1" applyBorder="1" applyAlignment="1">
      <alignment horizontal="center" vertical="center"/>
    </xf>
    <xf numFmtId="3" fontId="21" fillId="2" borderId="139" xfId="7" applyNumberFormat="1" applyFont="1" applyFill="1" applyBorder="1" applyAlignment="1">
      <alignment horizontal="center" vertical="center"/>
    </xf>
    <xf numFmtId="0" fontId="16" fillId="2" borderId="37" xfId="7" applyFont="1" applyFill="1" applyBorder="1" applyAlignment="1">
      <alignment horizontal="center" vertical="center"/>
    </xf>
    <xf numFmtId="0" fontId="16" fillId="2" borderId="51" xfId="7" applyFont="1" applyFill="1" applyBorder="1" applyAlignment="1">
      <alignment horizontal="center" vertical="center"/>
    </xf>
    <xf numFmtId="0" fontId="16" fillId="2" borderId="38" xfId="7" applyFont="1" applyFill="1" applyBorder="1" applyAlignment="1">
      <alignment horizontal="center" vertical="center"/>
    </xf>
    <xf numFmtId="169" fontId="16" fillId="0" borderId="103" xfId="8" applyNumberFormat="1" applyFont="1" applyBorder="1" applyAlignment="1" applyProtection="1">
      <alignment horizontal="center" vertical="center"/>
      <protection locked="0"/>
    </xf>
    <xf numFmtId="170" fontId="27" fillId="0" borderId="0" xfId="8" applyNumberFormat="1" applyFont="1" applyAlignment="1" applyProtection="1">
      <alignment horizontal="center" vertical="center"/>
    </xf>
    <xf numFmtId="0" fontId="16" fillId="2" borderId="25" xfId="7" applyFont="1" applyFill="1" applyBorder="1" applyAlignment="1">
      <alignment horizontal="center" vertical="center"/>
    </xf>
    <xf numFmtId="0" fontId="16" fillId="2" borderId="58" xfId="7" applyFont="1" applyFill="1" applyBorder="1" applyAlignment="1">
      <alignment horizontal="center" vertical="center"/>
    </xf>
    <xf numFmtId="0" fontId="16" fillId="2" borderId="26" xfId="7" applyFont="1" applyFill="1" applyBorder="1" applyAlignment="1">
      <alignment horizontal="center" vertical="center"/>
    </xf>
    <xf numFmtId="169" fontId="16" fillId="0" borderId="127" xfId="7" applyNumberFormat="1" applyFont="1" applyBorder="1" applyAlignment="1" applyProtection="1">
      <alignment horizontal="center" vertical="center"/>
      <protection locked="0"/>
    </xf>
    <xf numFmtId="0" fontId="16" fillId="2" borderId="19" xfId="7" applyFont="1" applyFill="1" applyBorder="1" applyAlignment="1">
      <alignment horizontal="center" vertical="center"/>
    </xf>
    <xf numFmtId="0" fontId="16" fillId="2" borderId="28" xfId="7" applyFont="1" applyFill="1" applyBorder="1" applyAlignment="1">
      <alignment horizontal="center" vertical="center"/>
    </xf>
    <xf numFmtId="0" fontId="16" fillId="2" borderId="20" xfId="7" applyFont="1" applyFill="1" applyBorder="1" applyAlignment="1">
      <alignment horizontal="center" vertical="center"/>
    </xf>
    <xf numFmtId="169" fontId="16" fillId="0" borderId="133" xfId="7" applyNumberFormat="1" applyFont="1" applyBorder="1" applyAlignment="1" applyProtection="1">
      <alignment horizontal="center" vertical="center"/>
      <protection locked="0"/>
    </xf>
    <xf numFmtId="0" fontId="11" fillId="2" borderId="22" xfId="7" applyFont="1" applyFill="1" applyBorder="1" applyAlignment="1">
      <alignment horizontal="center" vertical="center"/>
    </xf>
    <xf numFmtId="0" fontId="11" fillId="2" borderId="55" xfId="7" applyFont="1" applyFill="1" applyBorder="1" applyAlignment="1">
      <alignment horizontal="right" vertical="center"/>
    </xf>
    <xf numFmtId="0" fontId="11" fillId="2" borderId="23" xfId="7" applyFont="1" applyFill="1" applyBorder="1" applyAlignment="1">
      <alignment horizontal="center" vertical="center"/>
    </xf>
    <xf numFmtId="169" fontId="11" fillId="0" borderId="109" xfId="7" applyNumberFormat="1" applyFont="1" applyBorder="1" applyAlignment="1" applyProtection="1">
      <alignment horizontal="right" vertical="center"/>
      <protection locked="0"/>
    </xf>
    <xf numFmtId="0" fontId="27" fillId="0" borderId="0" xfId="7" applyFont="1" applyAlignment="1">
      <alignment horizontal="right" vertical="center"/>
    </xf>
    <xf numFmtId="0" fontId="21" fillId="2" borderId="25" xfId="7" applyFont="1" applyFill="1" applyBorder="1" applyAlignment="1">
      <alignment horizontal="center" vertical="center"/>
    </xf>
    <xf numFmtId="0" fontId="21" fillId="2" borderId="58" xfId="7" applyFont="1" applyFill="1" applyBorder="1" applyAlignment="1">
      <alignment horizontal="right" vertical="center"/>
    </xf>
    <xf numFmtId="0" fontId="21" fillId="2" borderId="26" xfId="7" applyFont="1" applyFill="1" applyBorder="1" applyAlignment="1">
      <alignment horizontal="center" vertical="center"/>
    </xf>
    <xf numFmtId="169" fontId="21" fillId="0" borderId="127" xfId="7" applyNumberFormat="1" applyFont="1" applyBorder="1" applyAlignment="1" applyProtection="1">
      <alignment horizontal="right" vertical="center"/>
      <protection locked="0"/>
    </xf>
    <xf numFmtId="0" fontId="11" fillId="2" borderId="20" xfId="7" applyFont="1" applyFill="1" applyBorder="1" applyAlignment="1">
      <alignment horizontal="center" vertical="center"/>
    </xf>
    <xf numFmtId="169" fontId="16" fillId="2" borderId="133" xfId="7" applyNumberFormat="1" applyFont="1" applyFill="1" applyBorder="1" applyAlignment="1">
      <alignment horizontal="center" vertical="center"/>
    </xf>
    <xf numFmtId="0" fontId="16" fillId="2" borderId="22" xfId="7" applyFont="1" applyFill="1" applyBorder="1" applyAlignment="1">
      <alignment horizontal="center" vertical="center"/>
    </xf>
    <xf numFmtId="0" fontId="16" fillId="2" borderId="55" xfId="7" applyFont="1" applyFill="1" applyBorder="1" applyAlignment="1">
      <alignment horizontal="center" vertical="center"/>
    </xf>
    <xf numFmtId="0" fontId="16" fillId="2" borderId="23" xfId="7" applyFont="1" applyFill="1" applyBorder="1" applyAlignment="1">
      <alignment horizontal="center" vertical="center"/>
    </xf>
    <xf numFmtId="169" fontId="16" fillId="2" borderId="109" xfId="7" applyNumberFormat="1" applyFont="1" applyFill="1" applyBorder="1" applyAlignment="1">
      <alignment horizontal="center" vertical="center"/>
    </xf>
    <xf numFmtId="169" fontId="21" fillId="0" borderId="109" xfId="7" applyNumberFormat="1" applyFont="1" applyBorder="1" applyAlignment="1" applyProtection="1">
      <alignment horizontal="right" vertical="center"/>
      <protection locked="0"/>
    </xf>
    <xf numFmtId="0" fontId="27" fillId="0" borderId="0" xfId="7" applyFont="1" applyAlignment="1">
      <alignment vertical="center"/>
    </xf>
    <xf numFmtId="0" fontId="21" fillId="2" borderId="22" xfId="7" applyFont="1" applyFill="1" applyBorder="1" applyAlignment="1">
      <alignment horizontal="center" vertical="center"/>
    </xf>
    <xf numFmtId="0" fontId="21" fillId="2" borderId="55" xfId="7" applyFont="1" applyFill="1" applyBorder="1" applyAlignment="1">
      <alignment horizontal="right" vertical="center"/>
    </xf>
    <xf numFmtId="0" fontId="21" fillId="2" borderId="23" xfId="7" applyFont="1" applyFill="1" applyBorder="1" applyAlignment="1">
      <alignment horizontal="center" vertical="center"/>
    </xf>
    <xf numFmtId="169" fontId="27" fillId="0" borderId="0" xfId="7" applyNumberFormat="1" applyFont="1" applyAlignment="1">
      <alignment horizontal="center" vertical="center"/>
    </xf>
    <xf numFmtId="0" fontId="28" fillId="0" borderId="0" xfId="7" applyFont="1" applyAlignment="1">
      <alignment horizontal="right" vertical="center"/>
    </xf>
    <xf numFmtId="169" fontId="16" fillId="0" borderId="109" xfId="7" applyNumberFormat="1" applyFont="1" applyBorder="1" applyAlignment="1" applyProtection="1">
      <alignment horizontal="center" vertical="center"/>
      <protection locked="0"/>
    </xf>
    <xf numFmtId="0" fontId="16" fillId="2" borderId="13" xfId="7" applyFont="1" applyFill="1" applyBorder="1" applyAlignment="1">
      <alignment horizontal="center" vertical="center"/>
    </xf>
    <xf numFmtId="0" fontId="16" fillId="2" borderId="95" xfId="7" applyFont="1" applyFill="1" applyBorder="1" applyAlignment="1">
      <alignment horizontal="center" vertical="center"/>
    </xf>
    <xf numFmtId="0" fontId="16" fillId="2" borderId="14" xfId="7" applyFont="1" applyFill="1" applyBorder="1" applyAlignment="1">
      <alignment horizontal="center" vertical="center"/>
    </xf>
    <xf numFmtId="169" fontId="16" fillId="0" borderId="42" xfId="7" applyNumberFormat="1" applyFont="1" applyBorder="1" applyAlignment="1" applyProtection="1">
      <alignment horizontal="center" vertical="center"/>
      <protection locked="0"/>
    </xf>
    <xf numFmtId="0" fontId="23" fillId="0" borderId="0" xfId="7" applyAlignment="1">
      <alignment horizontal="center" vertical="center"/>
    </xf>
    <xf numFmtId="1" fontId="16" fillId="2" borderId="19" xfId="7" applyNumberFormat="1" applyFont="1" applyFill="1" applyBorder="1" applyAlignment="1">
      <alignment horizontal="center" vertical="center"/>
    </xf>
    <xf numFmtId="171" fontId="16" fillId="2" borderId="28" xfId="7" applyNumberFormat="1" applyFont="1" applyFill="1" applyBorder="1" applyAlignment="1">
      <alignment horizontal="center" vertical="center"/>
    </xf>
    <xf numFmtId="171" fontId="16" fillId="2" borderId="20" xfId="7" applyNumberFormat="1" applyFont="1" applyFill="1" applyBorder="1" applyAlignment="1">
      <alignment horizontal="center" vertical="center"/>
    </xf>
    <xf numFmtId="1" fontId="16" fillId="2" borderId="133" xfId="7" applyNumberFormat="1" applyFont="1" applyFill="1" applyBorder="1" applyAlignment="1">
      <alignment horizontal="center" vertical="center"/>
    </xf>
    <xf numFmtId="16" fontId="11" fillId="2" borderId="22" xfId="7" applyNumberFormat="1" applyFont="1" applyFill="1" applyBorder="1" applyAlignment="1">
      <alignment horizontal="center" vertical="center"/>
    </xf>
    <xf numFmtId="171" fontId="11" fillId="2" borderId="109" xfId="7" applyNumberFormat="1" applyFont="1" applyFill="1" applyBorder="1" applyAlignment="1">
      <alignment horizontal="center" vertical="center"/>
    </xf>
    <xf numFmtId="169" fontId="23" fillId="0" borderId="0" xfId="7" applyNumberFormat="1" applyAlignment="1">
      <alignment horizontal="center" vertical="center"/>
    </xf>
    <xf numFmtId="1" fontId="11" fillId="2" borderId="109" xfId="7" applyNumberFormat="1" applyFont="1" applyFill="1" applyBorder="1" applyAlignment="1">
      <alignment horizontal="center" vertical="center"/>
    </xf>
    <xf numFmtId="1" fontId="21" fillId="2" borderId="109" xfId="7" applyNumberFormat="1" applyFont="1" applyFill="1" applyBorder="1" applyAlignment="1">
      <alignment horizontal="center" vertical="center"/>
    </xf>
    <xf numFmtId="0" fontId="21" fillId="2" borderId="93" xfId="7" applyFont="1" applyFill="1" applyBorder="1" applyAlignment="1">
      <alignment horizontal="right" vertical="center"/>
    </xf>
    <xf numFmtId="0" fontId="21" fillId="2" borderId="34" xfId="7" applyFont="1" applyFill="1" applyBorder="1" applyAlignment="1">
      <alignment horizontal="center" vertical="center"/>
    </xf>
    <xf numFmtId="1" fontId="21" fillId="2" borderId="129" xfId="7" applyNumberFormat="1" applyFont="1" applyFill="1" applyBorder="1" applyAlignment="1">
      <alignment horizontal="center" vertical="center"/>
    </xf>
    <xf numFmtId="169" fontId="11" fillId="0" borderId="109" xfId="7" applyNumberFormat="1" applyFont="1" applyBorder="1" applyAlignment="1" applyProtection="1">
      <alignment horizontal="center" vertical="center"/>
      <protection locked="0"/>
    </xf>
    <xf numFmtId="0" fontId="11" fillId="2" borderId="51" xfId="7"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69" fontId="16" fillId="2" borderId="14" xfId="0" applyNumberFormat="1" applyFont="1" applyFill="1" applyBorder="1" applyAlignment="1">
      <alignment horizontal="center" vertical="center"/>
    </xf>
    <xf numFmtId="169" fontId="16" fillId="0" borderId="15" xfId="0" applyNumberFormat="1" applyFont="1" applyBorder="1" applyAlignment="1" applyProtection="1">
      <alignment horizontal="center" vertical="center"/>
      <protection locked="0"/>
    </xf>
    <xf numFmtId="0" fontId="29" fillId="0" borderId="0" xfId="7" applyFont="1" applyAlignment="1">
      <alignment horizontal="left" vertical="center" wrapText="1"/>
    </xf>
    <xf numFmtId="0" fontId="16" fillId="2" borderId="112" xfId="7" applyFont="1" applyFill="1" applyBorder="1" applyAlignment="1">
      <alignment horizontal="center" vertical="center"/>
    </xf>
    <xf numFmtId="0" fontId="16" fillId="2" borderId="119" xfId="7" applyFont="1" applyFill="1" applyBorder="1" applyAlignment="1">
      <alignment horizontal="center" vertical="center"/>
    </xf>
    <xf numFmtId="169" fontId="16" fillId="0" borderId="111" xfId="7" applyNumberFormat="1" applyFont="1" applyBorder="1" applyAlignment="1" applyProtection="1">
      <alignment horizontal="center" vertical="center"/>
      <protection locked="0"/>
    </xf>
    <xf numFmtId="0" fontId="29" fillId="0" borderId="0" xfId="7" applyFont="1" applyAlignment="1">
      <alignment horizontal="left" vertical="center"/>
    </xf>
    <xf numFmtId="0" fontId="16" fillId="2" borderId="16" xfId="7" applyFont="1" applyFill="1" applyBorder="1" applyAlignment="1">
      <alignment horizontal="center" vertical="center"/>
    </xf>
    <xf numFmtId="0" fontId="16" fillId="2" borderId="140" xfId="7" applyFont="1" applyFill="1" applyBorder="1" applyAlignment="1">
      <alignment horizontal="center" vertical="center" wrapText="1"/>
    </xf>
    <xf numFmtId="0" fontId="16" fillId="2" borderId="17" xfId="7" applyFont="1" applyFill="1" applyBorder="1" applyAlignment="1">
      <alignment horizontal="center" vertical="center"/>
    </xf>
    <xf numFmtId="169" fontId="16" fillId="2" borderId="132" xfId="7" applyNumberFormat="1" applyFont="1" applyFill="1" applyBorder="1" applyAlignment="1">
      <alignment horizontal="center" vertical="center"/>
    </xf>
    <xf numFmtId="0" fontId="11" fillId="2" borderId="55" xfId="7" applyFont="1" applyFill="1" applyBorder="1" applyAlignment="1">
      <alignment horizontal="center" vertical="center"/>
    </xf>
    <xf numFmtId="0" fontId="11" fillId="2" borderId="25" xfId="7" applyFont="1" applyFill="1" applyBorder="1" applyAlignment="1">
      <alignment horizontal="center" vertical="center"/>
    </xf>
    <xf numFmtId="0" fontId="11" fillId="2" borderId="58" xfId="7" applyFont="1" applyFill="1" applyBorder="1" applyAlignment="1">
      <alignment horizontal="center" vertical="center"/>
    </xf>
    <xf numFmtId="169" fontId="11" fillId="0" borderId="127" xfId="7" applyNumberFormat="1" applyFont="1" applyBorder="1" applyAlignment="1" applyProtection="1">
      <alignment horizontal="center" vertical="center"/>
      <protection locked="0"/>
    </xf>
    <xf numFmtId="169" fontId="11" fillId="2" borderId="109" xfId="7" applyNumberFormat="1" applyFont="1" applyFill="1" applyBorder="1" applyAlignment="1">
      <alignment horizontal="center" vertical="center"/>
    </xf>
    <xf numFmtId="0" fontId="21" fillId="2" borderId="58" xfId="7" applyFont="1" applyFill="1" applyBorder="1" applyAlignment="1">
      <alignment horizontal="right" vertical="center" wrapText="1"/>
    </xf>
    <xf numFmtId="169" fontId="21" fillId="0" borderId="127" xfId="7" applyNumberFormat="1" applyFont="1" applyBorder="1" applyAlignment="1" applyProtection="1">
      <alignment horizontal="center" vertical="center"/>
      <protection locked="0"/>
    </xf>
    <xf numFmtId="0" fontId="16" fillId="2" borderId="28" xfId="7" applyFont="1" applyFill="1" applyBorder="1" applyAlignment="1">
      <alignment horizontal="center" vertical="center" wrapText="1"/>
    </xf>
    <xf numFmtId="0" fontId="11" fillId="2" borderId="37" xfId="7" applyFont="1" applyFill="1" applyBorder="1" applyAlignment="1">
      <alignment horizontal="center" vertical="center"/>
    </xf>
    <xf numFmtId="0" fontId="11" fillId="2" borderId="51" xfId="7" applyFont="1" applyFill="1" applyBorder="1" applyAlignment="1">
      <alignment horizontal="center" vertical="center" wrapText="1"/>
    </xf>
    <xf numFmtId="169" fontId="11" fillId="0" borderId="103" xfId="7" applyNumberFormat="1" applyFont="1" applyBorder="1" applyAlignment="1" applyProtection="1">
      <alignment horizontal="center" vertical="center"/>
      <protection locked="0"/>
    </xf>
    <xf numFmtId="0" fontId="11" fillId="2" borderId="112" xfId="7" applyFont="1" applyFill="1" applyBorder="1" applyAlignment="1">
      <alignment horizontal="center" vertical="center"/>
    </xf>
    <xf numFmtId="0" fontId="11" fillId="2" borderId="119" xfId="7" applyFont="1" applyFill="1" applyBorder="1" applyAlignment="1">
      <alignment horizontal="center" vertical="center" wrapText="1"/>
    </xf>
    <xf numFmtId="0" fontId="11" fillId="2" borderId="26" xfId="7" applyFont="1" applyFill="1" applyBorder="1" applyAlignment="1">
      <alignment horizontal="center" vertical="center"/>
    </xf>
    <xf numFmtId="169" fontId="11" fillId="0" borderId="111" xfId="7" applyNumberFormat="1" applyFont="1" applyBorder="1" applyAlignment="1" applyProtection="1">
      <alignment horizontal="center" vertical="center"/>
      <protection locked="0"/>
    </xf>
    <xf numFmtId="0" fontId="16" fillId="2" borderId="63" xfId="7" applyFont="1" applyFill="1" applyBorder="1" applyAlignment="1">
      <alignment horizontal="center" vertical="center"/>
    </xf>
    <xf numFmtId="0" fontId="16" fillId="2" borderId="141" xfId="7" applyFont="1" applyFill="1" applyBorder="1" applyAlignment="1">
      <alignment horizontal="center" vertical="center"/>
    </xf>
    <xf numFmtId="171" fontId="16" fillId="2" borderId="64" xfId="7" applyNumberFormat="1" applyFont="1" applyFill="1" applyBorder="1" applyAlignment="1">
      <alignment horizontal="center" vertical="center"/>
    </xf>
    <xf numFmtId="1" fontId="16" fillId="2" borderId="142" xfId="7" applyNumberFormat="1" applyFont="1" applyFill="1" applyBorder="1" applyAlignment="1">
      <alignment horizontal="center" vertical="center"/>
    </xf>
    <xf numFmtId="0" fontId="16" fillId="2" borderId="13" xfId="7" applyFont="1" applyFill="1" applyBorder="1" applyAlignment="1">
      <alignment horizontal="center" vertical="center" wrapText="1"/>
    </xf>
    <xf numFmtId="0" fontId="16" fillId="2" borderId="14" xfId="7" applyFont="1" applyFill="1" applyBorder="1" applyAlignment="1">
      <alignment horizontal="center" vertical="center" wrapText="1"/>
    </xf>
    <xf numFmtId="2" fontId="16" fillId="2" borderId="15" xfId="7" applyNumberFormat="1"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4" xfId="7" applyFont="1" applyFill="1" applyBorder="1" applyAlignment="1">
      <alignment horizontal="center" vertical="center" wrapText="1"/>
    </xf>
    <xf numFmtId="2" fontId="11" fillId="2" borderId="15" xfId="7" applyNumberFormat="1" applyFont="1" applyFill="1" applyBorder="1" applyAlignment="1">
      <alignment horizontal="center" vertical="center" wrapText="1"/>
    </xf>
    <xf numFmtId="0" fontId="16" fillId="2" borderId="63" xfId="7" applyFont="1" applyFill="1" applyBorder="1" applyAlignment="1">
      <alignment horizontal="center" vertical="center" wrapText="1"/>
    </xf>
    <xf numFmtId="0" fontId="16" fillId="2" borderId="64" xfId="7" applyFont="1" applyFill="1" applyBorder="1" applyAlignment="1">
      <alignment horizontal="center" vertical="center" wrapText="1"/>
    </xf>
    <xf numFmtId="2" fontId="16" fillId="2" borderId="43" xfId="7" applyNumberFormat="1" applyFont="1" applyFill="1" applyBorder="1" applyAlignment="1">
      <alignment horizontal="center" vertical="center" wrapText="1"/>
    </xf>
    <xf numFmtId="3" fontId="11" fillId="0" borderId="27" xfId="7" applyNumberFormat="1" applyFont="1" applyBorder="1" applyAlignment="1" applyProtection="1">
      <alignment horizontal="center" vertical="center"/>
      <protection locked="0"/>
    </xf>
    <xf numFmtId="0" fontId="11" fillId="2" borderId="14" xfId="7" applyFont="1" applyFill="1" applyBorder="1" applyAlignment="1">
      <alignment horizontal="center" vertical="center"/>
    </xf>
    <xf numFmtId="3" fontId="11" fillId="0" borderId="15" xfId="7" applyNumberFormat="1" applyFont="1" applyBorder="1" applyAlignment="1" applyProtection="1">
      <alignment horizontal="center" vertical="center"/>
      <protection locked="0"/>
    </xf>
    <xf numFmtId="3" fontId="16" fillId="2" borderId="21" xfId="7" applyNumberFormat="1" applyFont="1" applyFill="1" applyBorder="1" applyAlignment="1">
      <alignment horizontal="center" vertical="center"/>
    </xf>
    <xf numFmtId="3" fontId="11" fillId="2" borderId="24" xfId="7" applyNumberFormat="1" applyFont="1" applyFill="1" applyBorder="1" applyAlignment="1">
      <alignment horizontal="center" vertical="center"/>
    </xf>
    <xf numFmtId="0" fontId="21" fillId="2" borderId="23" xfId="7" applyFont="1" applyFill="1" applyBorder="1" applyAlignment="1">
      <alignment horizontal="right" vertical="center"/>
    </xf>
    <xf numFmtId="3" fontId="21" fillId="0" borderId="24" xfId="7" applyNumberFormat="1" applyFont="1" applyBorder="1" applyAlignment="1" applyProtection="1">
      <alignment horizontal="center" vertical="center"/>
      <protection locked="0"/>
    </xf>
    <xf numFmtId="3" fontId="11" fillId="0" borderId="24" xfId="7" applyNumberFormat="1" applyFont="1" applyBorder="1" applyAlignment="1" applyProtection="1">
      <alignment horizontal="center" vertical="center"/>
      <protection locked="0"/>
    </xf>
    <xf numFmtId="0" fontId="30" fillId="0" borderId="0" xfId="7" applyFont="1"/>
    <xf numFmtId="0" fontId="11" fillId="2" borderId="113" xfId="7" applyFont="1" applyFill="1" applyBorder="1" applyAlignment="1">
      <alignment horizontal="center" vertical="center" wrapText="1"/>
    </xf>
    <xf numFmtId="0" fontId="11" fillId="2" borderId="113" xfId="7" applyFont="1" applyFill="1" applyBorder="1" applyAlignment="1">
      <alignment horizontal="center" vertical="center"/>
    </xf>
    <xf numFmtId="3" fontId="11" fillId="0" borderId="120" xfId="7" applyNumberFormat="1" applyFont="1" applyBorder="1" applyAlignment="1" applyProtection="1">
      <alignment horizontal="center" vertical="center"/>
      <protection locked="0"/>
    </xf>
    <xf numFmtId="0" fontId="11" fillId="2" borderId="39" xfId="7" applyFont="1" applyFill="1" applyBorder="1" applyAlignment="1">
      <alignment horizontal="center" vertical="center"/>
    </xf>
    <xf numFmtId="0" fontId="11" fillId="2" borderId="34" xfId="7" applyFont="1" applyFill="1" applyBorder="1" applyAlignment="1">
      <alignment horizontal="center" vertical="center" wrapText="1"/>
    </xf>
    <xf numFmtId="0" fontId="11" fillId="2" borderId="34" xfId="7" applyFont="1" applyFill="1" applyBorder="1" applyAlignment="1">
      <alignment horizontal="center" vertical="center"/>
    </xf>
    <xf numFmtId="3" fontId="11" fillId="0" borderId="35" xfId="7" applyNumberFormat="1" applyFont="1" applyBorder="1" applyAlignment="1" applyProtection="1">
      <alignment horizontal="center" vertical="center"/>
      <protection locked="0"/>
    </xf>
    <xf numFmtId="3" fontId="31" fillId="2" borderId="21" xfId="7" applyNumberFormat="1" applyFont="1" applyFill="1" applyBorder="1" applyAlignment="1">
      <alignment horizontal="center" vertical="center"/>
    </xf>
    <xf numFmtId="0" fontId="16" fillId="2" borderId="20" xfId="7" applyFont="1" applyFill="1" applyBorder="1" applyAlignment="1">
      <alignment horizontal="center" vertical="center" wrapText="1"/>
    </xf>
    <xf numFmtId="3" fontId="11" fillId="2" borderId="21" xfId="7" applyNumberFormat="1" applyFont="1" applyFill="1" applyBorder="1" applyAlignment="1">
      <alignment horizontal="center" vertical="center"/>
    </xf>
    <xf numFmtId="0" fontId="11" fillId="2" borderId="38" xfId="7" applyFont="1" applyFill="1" applyBorder="1" applyAlignment="1">
      <alignment horizontal="center" vertical="center"/>
    </xf>
    <xf numFmtId="3" fontId="11" fillId="0" borderId="31" xfId="7" applyNumberFormat="1" applyFont="1" applyBorder="1" applyAlignment="1" applyProtection="1">
      <alignment horizontal="center" vertical="center"/>
      <protection locked="0"/>
    </xf>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3" fontId="16" fillId="2" borderId="4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3" xfId="0" applyFont="1" applyFill="1" applyBorder="1" applyAlignment="1">
      <alignment horizontal="center" vertical="center" wrapText="1"/>
    </xf>
    <xf numFmtId="3" fontId="16" fillId="2" borderId="44" xfId="0" applyNumberFormat="1"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3" fontId="6" fillId="0" borderId="0" xfId="0" applyNumberFormat="1" applyFont="1"/>
    <xf numFmtId="4" fontId="16" fillId="2" borderId="96" xfId="0" applyNumberFormat="1" applyFont="1" applyFill="1" applyBorder="1" applyAlignment="1">
      <alignment horizontal="center" vertical="center" wrapText="1"/>
    </xf>
    <xf numFmtId="4" fontId="16" fillId="2" borderId="139"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97"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4" fontId="16" fillId="2" borderId="100"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wrapText="1"/>
    </xf>
    <xf numFmtId="4" fontId="16" fillId="2" borderId="101"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11" fillId="2" borderId="101"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1" fillId="2" borderId="31" xfId="0" applyNumberFormat="1" applyFont="1" applyFill="1" applyBorder="1" applyAlignment="1">
      <alignment horizontal="center" vertical="center"/>
    </xf>
    <xf numFmtId="4" fontId="11" fillId="2" borderId="101" xfId="0" applyNumberFormat="1" applyFont="1" applyFill="1" applyBorder="1" applyAlignment="1">
      <alignment horizontal="center" vertical="center"/>
    </xf>
    <xf numFmtId="4" fontId="11" fillId="2" borderId="52" xfId="0" applyNumberFormat="1" applyFont="1" applyFill="1" applyBorder="1" applyAlignment="1">
      <alignment horizontal="center" vertical="center"/>
    </xf>
    <xf numFmtId="4" fontId="11" fillId="2" borderId="103" xfId="0" applyNumberFormat="1" applyFont="1" applyFill="1" applyBorder="1" applyAlignment="1">
      <alignment horizontal="center" vertical="center"/>
    </xf>
    <xf numFmtId="4" fontId="16" fillId="2" borderId="81" xfId="0" applyNumberFormat="1" applyFont="1" applyFill="1" applyBorder="1" applyAlignment="1">
      <alignment horizontal="center" vertical="center" wrapText="1"/>
    </xf>
    <xf numFmtId="4" fontId="16" fillId="2" borderId="109"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24" xfId="0" applyNumberFormat="1" applyFont="1" applyFill="1" applyBorder="1" applyAlignment="1">
      <alignment horizontal="center" vertical="center"/>
    </xf>
    <xf numFmtId="4" fontId="16" fillId="2" borderId="6" xfId="0" applyNumberFormat="1" applyFont="1" applyFill="1" applyBorder="1" applyAlignment="1">
      <alignment horizontal="center" vertical="center"/>
    </xf>
    <xf numFmtId="4" fontId="16" fillId="2" borderId="106"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0" fontId="21" fillId="2" borderId="7" xfId="0" applyFont="1" applyFill="1" applyBorder="1" applyAlignment="1">
      <alignment horizontal="center" vertical="center"/>
    </xf>
    <xf numFmtId="4" fontId="16" fillId="2" borderId="82"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1" fillId="2" borderId="77"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2" borderId="127" xfId="0" applyNumberFormat="1" applyFont="1" applyFill="1" applyBorder="1" applyAlignment="1">
      <alignment horizontal="center" vertical="center"/>
    </xf>
    <xf numFmtId="4" fontId="11" fillId="2" borderId="106" xfId="0" applyNumberFormat="1" applyFont="1" applyFill="1" applyBorder="1" applyAlignment="1">
      <alignment horizontal="center" vertical="center"/>
    </xf>
    <xf numFmtId="4" fontId="11" fillId="2" borderId="10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21" fillId="2" borderId="6" xfId="0" applyFont="1" applyFill="1" applyBorder="1" applyAlignment="1">
      <alignment horizontal="center" vertical="center"/>
    </xf>
    <xf numFmtId="0" fontId="21" fillId="0" borderId="7" xfId="0" applyFont="1" applyFill="1" applyBorder="1" applyAlignment="1" applyProtection="1">
      <alignment horizontal="right" wrapText="1"/>
      <protection locked="0"/>
    </xf>
    <xf numFmtId="0" fontId="21" fillId="2" borderId="57" xfId="0" applyFont="1" applyFill="1" applyBorder="1" applyAlignment="1">
      <alignment horizontal="center" vertical="center"/>
    </xf>
    <xf numFmtId="4" fontId="16" fillId="2" borderId="110" xfId="0" applyNumberFormat="1" applyFont="1" applyFill="1" applyBorder="1" applyAlignment="1">
      <alignment horizontal="center" vertical="center" wrapText="1"/>
    </xf>
    <xf numFmtId="4" fontId="11" fillId="2" borderId="111" xfId="0" applyNumberFormat="1" applyFont="1" applyFill="1" applyBorder="1" applyAlignment="1">
      <alignment horizontal="center" vertical="center"/>
    </xf>
    <xf numFmtId="4" fontId="16" fillId="2" borderId="111" xfId="0" applyNumberFormat="1" applyFont="1" applyFill="1" applyBorder="1" applyAlignment="1">
      <alignment horizontal="center" vertical="center"/>
    </xf>
    <xf numFmtId="4" fontId="11" fillId="2" borderId="112" xfId="0" applyNumberFormat="1" applyFont="1" applyFill="1" applyBorder="1" applyAlignment="1">
      <alignment horizontal="center" vertical="center"/>
    </xf>
    <xf numFmtId="4" fontId="11" fillId="2" borderId="113" xfId="0" applyNumberFormat="1" applyFont="1" applyFill="1" applyBorder="1" applyAlignment="1">
      <alignment horizontal="center" vertical="center"/>
    </xf>
    <xf numFmtId="4" fontId="11" fillId="2" borderId="120"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83" xfId="0" applyNumberFormat="1" applyFont="1" applyFill="1" applyBorder="1" applyAlignment="1">
      <alignment horizontal="center" vertical="center"/>
    </xf>
    <xf numFmtId="4" fontId="11" fillId="0" borderId="103" xfId="0" applyNumberFormat="1" applyFont="1" applyBorder="1" applyAlignment="1" applyProtection="1">
      <alignment horizontal="center" vertical="center" wrapText="1"/>
      <protection locked="0"/>
    </xf>
    <xf numFmtId="4" fontId="16" fillId="0" borderId="52" xfId="0" applyNumberFormat="1" applyFont="1" applyBorder="1" applyAlignment="1" applyProtection="1">
      <alignment horizontal="center" vertical="center" wrapText="1"/>
      <protection locked="0"/>
    </xf>
    <xf numFmtId="4" fontId="16" fillId="0" borderId="103" xfId="0" applyNumberFormat="1" applyFont="1" applyBorder="1" applyAlignment="1" applyProtection="1">
      <alignment horizontal="center" vertical="center" wrapText="1"/>
      <protection locked="0"/>
    </xf>
    <xf numFmtId="4" fontId="11" fillId="0" borderId="111" xfId="0" applyNumberFormat="1" applyFont="1" applyBorder="1" applyAlignment="1" applyProtection="1">
      <alignment horizontal="center" vertical="center" wrapText="1"/>
      <protection locked="0"/>
    </xf>
    <xf numFmtId="4" fontId="16" fillId="2" borderId="111" xfId="0" applyNumberFormat="1" applyFont="1" applyFill="1" applyBorder="1" applyAlignment="1">
      <alignment horizontal="center" vertical="center" wrapText="1"/>
    </xf>
    <xf numFmtId="4" fontId="11" fillId="0" borderId="112" xfId="0" applyNumberFormat="1" applyFont="1" applyBorder="1" applyAlignment="1" applyProtection="1">
      <alignment horizontal="center" vertical="center" wrapText="1"/>
      <protection locked="0"/>
    </xf>
    <xf numFmtId="4" fontId="11" fillId="0" borderId="113" xfId="0" applyNumberFormat="1" applyFont="1" applyBorder="1" applyAlignment="1" applyProtection="1">
      <alignment horizontal="center" vertical="center" wrapText="1"/>
      <protection locked="0"/>
    </xf>
    <xf numFmtId="4" fontId="11" fillId="0" borderId="120"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0" borderId="83" xfId="0" applyNumberFormat="1" applyFont="1" applyBorder="1" applyAlignment="1" applyProtection="1">
      <alignment horizontal="center" vertical="center" wrapText="1"/>
      <protection locked="0"/>
    </xf>
    <xf numFmtId="4" fontId="16" fillId="0" borderId="111" xfId="0" applyNumberFormat="1" applyFont="1" applyBorder="1" applyAlignment="1" applyProtection="1">
      <alignment horizontal="center" vertical="center" wrapText="1"/>
      <protection locked="0"/>
    </xf>
    <xf numFmtId="0" fontId="21" fillId="2" borderId="10" xfId="0" applyFont="1" applyFill="1" applyBorder="1" applyAlignment="1">
      <alignment horizontal="center" vertical="center"/>
    </xf>
    <xf numFmtId="4" fontId="11" fillId="2" borderId="111" xfId="0" applyNumberFormat="1" applyFont="1" applyFill="1" applyBorder="1" applyAlignment="1">
      <alignment horizontal="center" vertical="center" wrapText="1"/>
    </xf>
    <xf numFmtId="4" fontId="11" fillId="2" borderId="112" xfId="0" applyNumberFormat="1" applyFont="1" applyFill="1" applyBorder="1" applyAlignment="1">
      <alignment horizontal="center" vertical="center" wrapText="1"/>
    </xf>
    <xf numFmtId="4" fontId="11" fillId="2" borderId="113" xfId="0" applyNumberFormat="1" applyFont="1" applyFill="1" applyBorder="1" applyAlignment="1">
      <alignment horizontal="center" vertical="center" wrapText="1"/>
    </xf>
    <xf numFmtId="4" fontId="11" fillId="2" borderId="120"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0" xfId="0" applyNumberFormat="1" applyFont="1" applyFill="1" applyAlignment="1">
      <alignment horizontal="center" vertical="center" wrapText="1"/>
    </xf>
    <xf numFmtId="4" fontId="11" fillId="2" borderId="83" xfId="0" applyNumberFormat="1"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left" vertical="center" wrapText="1"/>
    </xf>
    <xf numFmtId="2" fontId="11" fillId="0" borderId="103" xfId="0" applyNumberFormat="1" applyFont="1" applyBorder="1" applyAlignment="1" applyProtection="1">
      <alignment horizontal="center" vertical="center"/>
      <protection locked="0"/>
    </xf>
    <xf numFmtId="2" fontId="11" fillId="0" borderId="52"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1" fillId="0" borderId="109"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1" fillId="0" borderId="127" xfId="0" applyNumberFormat="1" applyFont="1" applyBorder="1" applyAlignment="1" applyProtection="1">
      <alignment horizontal="center" vertical="center"/>
      <protection locked="0"/>
    </xf>
    <xf numFmtId="2" fontId="11" fillId="0" borderId="59" xfId="0" applyNumberFormat="1" applyFont="1" applyBorder="1" applyAlignment="1" applyProtection="1">
      <alignment horizontal="center" vertical="center"/>
      <protection locked="0"/>
    </xf>
    <xf numFmtId="0" fontId="11" fillId="2" borderId="71" xfId="0" applyFont="1" applyFill="1" applyBorder="1" applyAlignment="1">
      <alignment horizontal="center" vertical="center"/>
    </xf>
    <xf numFmtId="0" fontId="11" fillId="2" borderId="73" xfId="0" applyFont="1" applyFill="1" applyBorder="1" applyAlignment="1">
      <alignment horizontal="left" vertical="center" wrapText="1"/>
    </xf>
    <xf numFmtId="2" fontId="11" fillId="0" borderId="143" xfId="0" applyNumberFormat="1" applyFont="1" applyBorder="1" applyAlignment="1" applyProtection="1">
      <alignment horizontal="center" vertical="center"/>
      <protection locked="0"/>
    </xf>
    <xf numFmtId="2" fontId="16" fillId="2" borderId="143" xfId="0" applyNumberFormat="1" applyFont="1" applyFill="1" applyBorder="1" applyAlignment="1">
      <alignment horizontal="center" vertical="center"/>
    </xf>
    <xf numFmtId="2" fontId="11" fillId="0" borderId="72" xfId="0" applyNumberFormat="1" applyFont="1" applyBorder="1" applyAlignment="1" applyProtection="1">
      <alignment horizontal="center" vertical="center"/>
      <protection locked="0"/>
    </xf>
    <xf numFmtId="2" fontId="11" fillId="0" borderId="52" xfId="0" applyNumberFormat="1" applyFont="1" applyFill="1" applyBorder="1" applyAlignment="1" applyProtection="1">
      <alignment horizontal="center" vertical="center"/>
      <protection locked="0"/>
    </xf>
    <xf numFmtId="2" fontId="11" fillId="0" borderId="56" xfId="0" applyNumberFormat="1" applyFont="1" applyFill="1" applyBorder="1" applyAlignment="1" applyProtection="1">
      <alignment horizontal="center" vertical="center"/>
      <protection locked="0"/>
    </xf>
    <xf numFmtId="2" fontId="11" fillId="0" borderId="59" xfId="0" applyNumberFormat="1" applyFont="1" applyFill="1" applyBorder="1" applyAlignment="1" applyProtection="1">
      <alignment horizontal="center" vertical="center"/>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1" fillId="0" borderId="78" xfId="0" applyNumberFormat="1" applyFont="1" applyFill="1" applyBorder="1" applyAlignment="1" applyProtection="1">
      <alignment horizontal="center" vertical="center"/>
      <protection locked="0"/>
    </xf>
    <xf numFmtId="0" fontId="16" fillId="2" borderId="40" xfId="0" applyFont="1" applyFill="1" applyBorder="1" applyAlignment="1">
      <alignment horizontal="center" vertical="center"/>
    </xf>
    <xf numFmtId="0" fontId="31" fillId="0" borderId="0" xfId="1" applyFont="1"/>
    <xf numFmtId="0" fontId="23" fillId="0" borderId="4" xfId="9" applyBorder="1"/>
    <xf numFmtId="0" fontId="31" fillId="0" borderId="4" xfId="9" applyFont="1" applyBorder="1"/>
    <xf numFmtId="0" fontId="19" fillId="2" borderId="5" xfId="9" applyFont="1" applyFill="1" applyBorder="1" applyAlignment="1">
      <alignment horizontal="center" vertical="center"/>
    </xf>
    <xf numFmtId="0" fontId="16" fillId="2" borderId="44" xfId="9" applyFont="1" applyFill="1" applyBorder="1" applyAlignment="1">
      <alignment horizontal="center" vertical="center"/>
    </xf>
    <xf numFmtId="169" fontId="16" fillId="2" borderId="144" xfId="9" applyNumberFormat="1" applyFont="1" applyFill="1" applyBorder="1" applyAlignment="1">
      <alignment horizontal="center" vertical="center" wrapText="1"/>
    </xf>
    <xf numFmtId="3" fontId="16" fillId="2" borderId="15" xfId="9" applyNumberFormat="1" applyFont="1" applyFill="1" applyBorder="1" applyAlignment="1">
      <alignment horizontal="center" vertical="center" wrapText="1"/>
    </xf>
    <xf numFmtId="0" fontId="31" fillId="0" borderId="0" xfId="9" applyFont="1" applyAlignment="1">
      <alignment wrapText="1"/>
    </xf>
    <xf numFmtId="0" fontId="16" fillId="2" borderId="40" xfId="9" applyFont="1" applyFill="1" applyBorder="1" applyAlignment="1">
      <alignment horizontal="center" vertical="center"/>
    </xf>
    <xf numFmtId="0" fontId="16" fillId="2" borderId="42" xfId="9" applyFont="1" applyFill="1" applyBorder="1" applyAlignment="1">
      <alignment horizontal="center" vertical="center"/>
    </xf>
    <xf numFmtId="0" fontId="32" fillId="0" borderId="0" xfId="9" applyFont="1" applyAlignment="1">
      <alignment horizontal="center" vertical="center"/>
    </xf>
    <xf numFmtId="0" fontId="16" fillId="2" borderId="19" xfId="9" applyFont="1" applyFill="1" applyBorder="1" applyAlignment="1">
      <alignment horizontal="center" vertical="center"/>
    </xf>
    <xf numFmtId="0" fontId="16" fillId="2" borderId="20" xfId="9" applyFont="1" applyFill="1" applyBorder="1" applyAlignment="1">
      <alignment horizontal="center" vertical="center"/>
    </xf>
    <xf numFmtId="169" fontId="16" fillId="0" borderId="21" xfId="9" applyNumberFormat="1" applyFont="1" applyBorder="1" applyAlignment="1" applyProtection="1">
      <alignment horizontal="center" vertical="center"/>
      <protection locked="0"/>
    </xf>
    <xf numFmtId="0" fontId="33" fillId="0" borderId="0" xfId="9" applyFont="1" applyAlignment="1">
      <alignment horizontal="center" vertical="center"/>
    </xf>
    <xf numFmtId="0" fontId="16" fillId="2" borderId="22"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38" xfId="9" applyFont="1" applyFill="1" applyBorder="1" applyAlignment="1">
      <alignment horizontal="center" vertical="center"/>
    </xf>
    <xf numFmtId="169" fontId="16" fillId="0" borderId="24" xfId="9" applyNumberFormat="1" applyFont="1" applyBorder="1" applyAlignment="1" applyProtection="1">
      <alignment horizontal="center" vertical="center"/>
      <protection locked="0"/>
    </xf>
    <xf numFmtId="0" fontId="34" fillId="0" borderId="0" xfId="9" applyFont="1" applyAlignment="1">
      <alignment horizontal="center" vertical="center"/>
    </xf>
    <xf numFmtId="0" fontId="11" fillId="2" borderId="22" xfId="9" applyFont="1" applyFill="1" applyBorder="1" applyAlignment="1">
      <alignment horizontal="center" vertical="center"/>
    </xf>
    <xf numFmtId="0" fontId="11" fillId="2" borderId="23" xfId="9" applyFont="1" applyFill="1" applyBorder="1" applyAlignment="1">
      <alignment horizontal="center" vertical="center"/>
    </xf>
    <xf numFmtId="169" fontId="11" fillId="0" borderId="24" xfId="9" applyNumberFormat="1" applyFont="1" applyBorder="1" applyAlignment="1" applyProtection="1">
      <alignment horizontal="center" vertical="center"/>
      <protection locked="0"/>
    </xf>
    <xf numFmtId="0" fontId="11" fillId="2" borderId="26" xfId="9" applyFont="1" applyFill="1" applyBorder="1" applyAlignment="1">
      <alignment horizontal="center" vertical="center"/>
    </xf>
    <xf numFmtId="0" fontId="11" fillId="2" borderId="39" xfId="9" applyFont="1" applyFill="1" applyBorder="1" applyAlignment="1">
      <alignment horizontal="center" vertical="center"/>
    </xf>
    <xf numFmtId="0" fontId="11" fillId="2" borderId="34" xfId="9" applyFont="1" applyFill="1" applyBorder="1" applyAlignment="1">
      <alignment horizontal="center" vertical="center"/>
    </xf>
    <xf numFmtId="169" fontId="11" fillId="0" borderId="35" xfId="9" applyNumberFormat="1" applyFont="1" applyBorder="1" applyAlignment="1" applyProtection="1">
      <alignment horizontal="center" vertical="center"/>
      <protection locked="0"/>
    </xf>
    <xf numFmtId="0" fontId="29" fillId="0" borderId="0" xfId="9" applyFont="1" applyAlignment="1">
      <alignment horizontal="center" vertical="center"/>
    </xf>
    <xf numFmtId="1" fontId="11" fillId="2" borderId="22" xfId="9" applyNumberFormat="1" applyFont="1" applyFill="1" applyBorder="1" applyAlignment="1">
      <alignment horizontal="center" vertical="center"/>
    </xf>
    <xf numFmtId="1" fontId="11" fillId="2" borderId="23" xfId="9" applyNumberFormat="1" applyFont="1" applyFill="1" applyBorder="1" applyAlignment="1">
      <alignment horizontal="right" vertical="center"/>
    </xf>
    <xf numFmtId="1" fontId="11" fillId="2" borderId="23" xfId="9" applyNumberFormat="1" applyFont="1" applyFill="1" applyBorder="1" applyAlignment="1">
      <alignment horizontal="center" vertical="center"/>
    </xf>
    <xf numFmtId="3" fontId="11" fillId="0" borderId="24" xfId="9" applyNumberFormat="1" applyFont="1" applyBorder="1" applyAlignment="1" applyProtection="1">
      <alignment horizontal="center" vertical="center"/>
      <protection locked="0"/>
    </xf>
    <xf numFmtId="1" fontId="33" fillId="0" borderId="0" xfId="9" applyNumberFormat="1" applyFont="1" applyAlignment="1">
      <alignment horizontal="center" vertical="center"/>
    </xf>
    <xf numFmtId="1" fontId="29" fillId="0" borderId="0" xfId="9" applyNumberFormat="1" applyFont="1" applyAlignment="1">
      <alignment horizontal="center" vertical="center"/>
    </xf>
    <xf numFmtId="0" fontId="11" fillId="2" borderId="23" xfId="9" applyFont="1" applyFill="1" applyBorder="1" applyAlignment="1">
      <alignment horizontal="right" vertical="center"/>
    </xf>
    <xf numFmtId="0" fontId="33" fillId="0" borderId="0" xfId="9" applyFont="1" applyAlignment="1">
      <alignment horizontal="right" vertical="center"/>
    </xf>
    <xf numFmtId="0" fontId="29" fillId="0" borderId="0" xfId="9" applyFont="1" applyAlignment="1">
      <alignment horizontal="right" vertical="center"/>
    </xf>
    <xf numFmtId="0" fontId="16" fillId="2" borderId="39" xfId="9" applyFont="1" applyFill="1" applyBorder="1" applyAlignment="1">
      <alignment horizontal="center" vertical="center"/>
    </xf>
    <xf numFmtId="0" fontId="16" fillId="2" borderId="34" xfId="9" applyFont="1" applyFill="1" applyBorder="1" applyAlignment="1">
      <alignment horizontal="right" vertical="center"/>
    </xf>
    <xf numFmtId="1" fontId="16" fillId="2" borderId="34" xfId="9" applyNumberFormat="1" applyFont="1" applyFill="1" applyBorder="1" applyAlignment="1">
      <alignment horizontal="center" vertical="center"/>
    </xf>
    <xf numFmtId="169" fontId="16" fillId="0" borderId="35" xfId="9" applyNumberFormat="1" applyFont="1" applyBorder="1" applyAlignment="1" applyProtection="1">
      <alignment horizontal="center" vertical="center"/>
      <protection locked="0"/>
    </xf>
    <xf numFmtId="0" fontId="16" fillId="2" borderId="23" xfId="9" applyFont="1" applyFill="1" applyBorder="1" applyAlignment="1">
      <alignment horizontal="right" vertical="center"/>
    </xf>
    <xf numFmtId="3" fontId="16" fillId="0" borderId="24" xfId="9" applyNumberFormat="1" applyFont="1" applyBorder="1" applyAlignment="1" applyProtection="1">
      <alignment horizontal="center" vertical="center"/>
      <protection locked="0"/>
    </xf>
    <xf numFmtId="169" fontId="35" fillId="0" borderId="0" xfId="9" applyNumberFormat="1" applyFont="1" applyAlignment="1">
      <alignment vertical="center"/>
    </xf>
    <xf numFmtId="169" fontId="29" fillId="0" borderId="0" xfId="9" applyNumberFormat="1" applyFont="1" applyAlignment="1">
      <alignment horizontal="center" vertical="center"/>
    </xf>
    <xf numFmtId="0" fontId="16" fillId="2" borderId="22" xfId="9" applyFont="1" applyFill="1" applyBorder="1" applyAlignment="1">
      <alignment horizontal="center" vertical="center" wrapText="1"/>
    </xf>
    <xf numFmtId="0" fontId="36" fillId="0" borderId="0" xfId="9" applyFont="1" applyAlignment="1">
      <alignment horizontal="left" vertical="center"/>
    </xf>
    <xf numFmtId="0" fontId="11" fillId="2" borderId="22" xfId="9" applyFont="1" applyFill="1" applyBorder="1" applyAlignment="1">
      <alignment horizontal="center" vertical="center" wrapText="1"/>
    </xf>
    <xf numFmtId="0" fontId="11" fillId="2" borderId="23" xfId="9" applyFont="1" applyFill="1" applyBorder="1" applyAlignment="1">
      <alignment horizontal="right" vertical="center" wrapText="1"/>
    </xf>
    <xf numFmtId="0" fontId="11" fillId="2" borderId="51" xfId="9" applyFont="1" applyFill="1" applyBorder="1" applyAlignment="1">
      <alignment horizontal="right" vertical="center"/>
    </xf>
    <xf numFmtId="0" fontId="37" fillId="0" borderId="0" xfId="9" applyFont="1" applyAlignment="1">
      <alignment horizontal="left" vertical="center"/>
    </xf>
    <xf numFmtId="0" fontId="16" fillId="2" borderId="51" xfId="9" applyFont="1" applyFill="1" applyBorder="1" applyAlignment="1">
      <alignment horizontal="right" vertical="center"/>
    </xf>
    <xf numFmtId="0" fontId="21" fillId="2" borderId="23" xfId="9" applyFont="1" applyFill="1" applyBorder="1" applyAlignment="1">
      <alignment horizontal="right" vertical="center"/>
    </xf>
    <xf numFmtId="0" fontId="21" fillId="2" borderId="23" xfId="9" applyFont="1" applyFill="1" applyBorder="1" applyAlignment="1">
      <alignment horizontal="center" vertical="center"/>
    </xf>
    <xf numFmtId="169" fontId="21" fillId="0" borderId="24" xfId="9" applyNumberFormat="1" applyFont="1" applyBorder="1" applyAlignment="1" applyProtection="1">
      <alignment horizontal="center" vertical="center"/>
      <protection locked="0"/>
    </xf>
    <xf numFmtId="0" fontId="38" fillId="0" borderId="0" xfId="9" applyFont="1" applyAlignment="1">
      <alignment horizontal="right" vertical="center"/>
    </xf>
    <xf numFmtId="1" fontId="16" fillId="2" borderId="23" xfId="9" applyNumberFormat="1" applyFont="1" applyFill="1" applyBorder="1" applyAlignment="1">
      <alignment horizontal="center" vertical="center"/>
    </xf>
    <xf numFmtId="0" fontId="39" fillId="0" borderId="0" xfId="0" applyFont="1"/>
    <xf numFmtId="0" fontId="11" fillId="2" borderId="38" xfId="9" applyFont="1" applyFill="1" applyBorder="1" applyAlignment="1">
      <alignment horizontal="center" vertical="center"/>
    </xf>
    <xf numFmtId="169" fontId="11" fillId="2" borderId="24" xfId="9" applyNumberFormat="1" applyFont="1" applyFill="1" applyBorder="1" applyAlignment="1">
      <alignment horizontal="center" vertical="center"/>
    </xf>
    <xf numFmtId="0" fontId="21" fillId="2" borderId="22" xfId="9" applyFont="1" applyFill="1" applyBorder="1" applyAlignment="1">
      <alignment horizontal="center" vertical="center"/>
    </xf>
    <xf numFmtId="3" fontId="11" fillId="2" borderId="24" xfId="9" applyNumberFormat="1" applyFont="1" applyFill="1" applyBorder="1" applyAlignment="1">
      <alignment horizontal="center" vertical="center"/>
    </xf>
    <xf numFmtId="3" fontId="21" fillId="0" borderId="24" xfId="9" applyNumberFormat="1" applyFont="1" applyBorder="1" applyAlignment="1" applyProtection="1">
      <alignment horizontal="center" vertical="center"/>
      <protection locked="0"/>
    </xf>
    <xf numFmtId="3" fontId="11" fillId="0" borderId="35" xfId="9" applyNumberFormat="1" applyFont="1" applyBorder="1" applyAlignment="1" applyProtection="1">
      <alignment horizontal="center" vertical="center"/>
      <protection locked="0"/>
    </xf>
    <xf numFmtId="0" fontId="40" fillId="0" borderId="0" xfId="9" applyFont="1" applyAlignment="1">
      <alignment horizontal="center" vertical="center"/>
    </xf>
    <xf numFmtId="0" fontId="41" fillId="0" borderId="0" xfId="9" applyFont="1" applyAlignment="1">
      <alignment horizontal="right" vertical="center"/>
    </xf>
    <xf numFmtId="0" fontId="34" fillId="0" borderId="0" xfId="9" applyFont="1" applyAlignment="1">
      <alignment horizontal="right" vertical="center"/>
    </xf>
    <xf numFmtId="0" fontId="11" fillId="2" borderId="105" xfId="9" applyFont="1" applyFill="1" applyBorder="1" applyAlignment="1">
      <alignment horizontal="right" vertical="center"/>
    </xf>
    <xf numFmtId="3" fontId="11" fillId="0" borderId="31" xfId="9" applyNumberFormat="1" applyFont="1" applyBorder="1" applyAlignment="1" applyProtection="1">
      <alignment horizontal="center" vertical="center"/>
      <protection locked="0"/>
    </xf>
    <xf numFmtId="0" fontId="11" fillId="2" borderId="108" xfId="9" applyFont="1" applyFill="1" applyBorder="1" applyAlignment="1">
      <alignment horizontal="right" vertical="center"/>
    </xf>
    <xf numFmtId="0" fontId="11" fillId="2" borderId="108" xfId="9" applyFont="1" applyFill="1" applyBorder="1" applyAlignment="1">
      <alignment horizontal="center" vertical="center"/>
    </xf>
    <xf numFmtId="0" fontId="42" fillId="0" borderId="0" xfId="9" applyFont="1" applyAlignment="1">
      <alignment vertical="center"/>
    </xf>
    <xf numFmtId="0" fontId="11" fillId="2" borderId="25" xfId="9" applyFont="1" applyFill="1" applyBorder="1" applyAlignment="1">
      <alignment horizontal="center" vertical="center"/>
    </xf>
    <xf numFmtId="0" fontId="11" fillId="2" borderId="107" xfId="9" applyFont="1" applyFill="1" applyBorder="1" applyAlignment="1">
      <alignment horizontal="center" vertical="center"/>
    </xf>
    <xf numFmtId="3" fontId="11" fillId="0" borderId="27" xfId="9" applyNumberFormat="1" applyFont="1" applyBorder="1" applyAlignment="1" applyProtection="1">
      <alignment horizontal="center" vertical="center"/>
      <protection locked="0"/>
    </xf>
    <xf numFmtId="0" fontId="22" fillId="2" borderId="22" xfId="9" applyFont="1" applyFill="1" applyBorder="1" applyAlignment="1">
      <alignment horizontal="center" vertical="center"/>
    </xf>
    <xf numFmtId="0" fontId="22" fillId="2" borderId="106" xfId="9" applyFont="1" applyFill="1" applyBorder="1" applyAlignment="1">
      <alignment horizontal="right" vertical="center"/>
    </xf>
    <xf numFmtId="0" fontId="22" fillId="2" borderId="106" xfId="9" applyFont="1" applyFill="1" applyBorder="1" applyAlignment="1">
      <alignment vertical="center"/>
    </xf>
    <xf numFmtId="3" fontId="11" fillId="2" borderId="109" xfId="9" applyNumberFormat="1" applyFont="1" applyFill="1" applyBorder="1" applyAlignment="1">
      <alignment horizontal="center" vertical="center"/>
    </xf>
    <xf numFmtId="0" fontId="11" fillId="2" borderId="37" xfId="9" applyFont="1" applyFill="1" applyBorder="1" applyAlignment="1">
      <alignment horizontal="center" vertical="center"/>
    </xf>
    <xf numFmtId="169" fontId="11" fillId="0" borderId="31" xfId="9" applyNumberFormat="1" applyFont="1" applyBorder="1" applyAlignment="1" applyProtection="1">
      <alignment horizontal="center" vertical="center"/>
      <protection locked="0"/>
    </xf>
    <xf numFmtId="0" fontId="11" fillId="2" borderId="107" xfId="9" applyFont="1" applyFill="1" applyBorder="1" applyAlignment="1">
      <alignment horizontal="right" vertical="center"/>
    </xf>
    <xf numFmtId="169" fontId="11" fillId="0" borderId="27" xfId="9" applyNumberFormat="1" applyFont="1" applyBorder="1" applyAlignment="1" applyProtection="1">
      <alignment horizontal="center" vertical="center"/>
      <protection locked="0"/>
    </xf>
    <xf numFmtId="169" fontId="11" fillId="2" borderId="109" xfId="9" applyNumberFormat="1" applyFont="1" applyFill="1" applyBorder="1" applyAlignment="1">
      <alignment horizontal="center" vertical="center"/>
    </xf>
    <xf numFmtId="0" fontId="22" fillId="2" borderId="112" xfId="9" applyFont="1" applyFill="1" applyBorder="1" applyAlignment="1">
      <alignment horizontal="center" vertical="center"/>
    </xf>
    <xf numFmtId="3" fontId="11" fillId="2" borderId="111" xfId="9" applyNumberFormat="1" applyFont="1" applyFill="1" applyBorder="1" applyAlignment="1">
      <alignment horizontal="center" vertical="center"/>
    </xf>
    <xf numFmtId="169" fontId="11" fillId="2" borderId="27" xfId="9" applyNumberFormat="1" applyFont="1" applyFill="1" applyBorder="1" applyAlignment="1">
      <alignment horizontal="center" vertical="center"/>
    </xf>
    <xf numFmtId="0" fontId="11" fillId="2" borderId="33" xfId="9" applyFont="1" applyFill="1" applyBorder="1" applyAlignment="1">
      <alignment horizontal="center" vertical="center"/>
    </xf>
    <xf numFmtId="0" fontId="11" fillId="2" borderId="93" xfId="9" applyFont="1" applyFill="1" applyBorder="1" applyAlignment="1">
      <alignment horizontal="center" vertical="center"/>
    </xf>
    <xf numFmtId="169" fontId="11" fillId="2" borderId="35" xfId="9" applyNumberFormat="1" applyFont="1" applyFill="1" applyBorder="1" applyAlignment="1">
      <alignment horizontal="center" vertical="center"/>
    </xf>
    <xf numFmtId="0" fontId="11" fillId="2" borderId="19" xfId="9" applyFont="1" applyFill="1" applyBorder="1" applyAlignment="1">
      <alignment horizontal="center" vertical="center"/>
    </xf>
    <xf numFmtId="0" fontId="11" fillId="2" borderId="135" xfId="9" applyFont="1" applyFill="1" applyBorder="1" applyAlignment="1">
      <alignment horizontal="center" vertical="center"/>
    </xf>
    <xf numFmtId="169" fontId="11" fillId="0" borderId="21" xfId="9" applyNumberFormat="1" applyFont="1" applyBorder="1" applyAlignment="1" applyProtection="1">
      <alignment horizontal="center" vertical="center"/>
      <protection locked="0"/>
    </xf>
    <xf numFmtId="0" fontId="21" fillId="2" borderId="25" xfId="9" applyFont="1" applyFill="1" applyBorder="1" applyAlignment="1">
      <alignment horizontal="center" vertical="center"/>
    </xf>
    <xf numFmtId="0" fontId="21" fillId="2" borderId="107" xfId="9" applyFont="1" applyFill="1" applyBorder="1" applyAlignment="1">
      <alignment horizontal="center" vertical="center"/>
    </xf>
    <xf numFmtId="0" fontId="21" fillId="2" borderId="26" xfId="9" applyFont="1" applyFill="1" applyBorder="1" applyAlignment="1">
      <alignment horizontal="center" vertical="center"/>
    </xf>
    <xf numFmtId="0" fontId="11" fillId="2" borderId="135" xfId="9" applyFont="1" applyFill="1" applyBorder="1" applyAlignment="1">
      <alignment vertical="center"/>
    </xf>
    <xf numFmtId="0" fontId="11" fillId="2" borderId="106" xfId="9" applyFont="1" applyFill="1" applyBorder="1" applyAlignment="1">
      <alignment vertical="center"/>
    </xf>
    <xf numFmtId="169" fontId="21" fillId="2" borderId="23" xfId="9" applyNumberFormat="1" applyFont="1" applyFill="1" applyBorder="1" applyAlignment="1">
      <alignment horizontal="center" vertical="center"/>
    </xf>
    <xf numFmtId="172" fontId="11" fillId="0" borderId="24" xfId="9" applyNumberFormat="1" applyFont="1" applyBorder="1" applyAlignment="1" applyProtection="1">
      <alignment horizontal="center" vertical="center"/>
      <protection locked="0"/>
    </xf>
    <xf numFmtId="0" fontId="11" fillId="2" borderId="112" xfId="9" applyFont="1" applyFill="1" applyBorder="1" applyAlignment="1">
      <alignment horizontal="center" vertical="center"/>
    </xf>
    <xf numFmtId="0" fontId="11" fillId="2" borderId="115" xfId="9" applyFont="1" applyFill="1" applyBorder="1" applyAlignment="1">
      <alignment horizontal="left" vertical="center"/>
    </xf>
    <xf numFmtId="0" fontId="11" fillId="2" borderId="113" xfId="9" applyFont="1" applyFill="1" applyBorder="1" applyAlignment="1">
      <alignment horizontal="center" vertical="center"/>
    </xf>
    <xf numFmtId="3" fontId="11" fillId="0" borderId="120" xfId="9" applyNumberFormat="1" applyFont="1" applyBorder="1" applyAlignment="1" applyProtection="1">
      <alignment horizontal="center" vertical="center"/>
      <protection locked="0"/>
    </xf>
    <xf numFmtId="0" fontId="22" fillId="2" borderId="19" xfId="9" applyFont="1" applyFill="1" applyBorder="1" applyAlignment="1">
      <alignment horizontal="center" vertical="center"/>
    </xf>
    <xf numFmtId="0" fontId="22" fillId="2" borderId="135" xfId="9" applyFont="1" applyFill="1" applyBorder="1" applyAlignment="1">
      <alignment horizontal="right" vertical="center"/>
    </xf>
    <xf numFmtId="4" fontId="16" fillId="2" borderId="133" xfId="9" applyNumberFormat="1" applyFont="1" applyFill="1" applyBorder="1" applyAlignment="1">
      <alignment horizontal="center" vertical="center"/>
    </xf>
    <xf numFmtId="0" fontId="11" fillId="2" borderId="101" xfId="9" applyFont="1" applyFill="1" applyBorder="1" applyAlignment="1">
      <alignment vertical="center"/>
    </xf>
    <xf numFmtId="0" fontId="11" fillId="2" borderId="0" xfId="9" applyFont="1" applyFill="1" applyAlignment="1">
      <alignment vertical="center"/>
    </xf>
    <xf numFmtId="0" fontId="11" fillId="2" borderId="107" xfId="9" applyFont="1" applyFill="1" applyBorder="1" applyAlignment="1">
      <alignment horizontal="left" vertical="center"/>
    </xf>
    <xf numFmtId="169" fontId="11" fillId="2" borderId="133" xfId="9" applyNumberFormat="1" applyFont="1" applyFill="1" applyBorder="1" applyAlignment="1">
      <alignment horizontal="center" vertical="center"/>
    </xf>
    <xf numFmtId="3" fontId="21" fillId="2" borderId="133" xfId="9" applyNumberFormat="1" applyFont="1" applyFill="1" applyBorder="1" applyAlignment="1">
      <alignment horizontal="center" vertical="center"/>
    </xf>
    <xf numFmtId="0" fontId="11" fillId="2" borderId="108" xfId="9" applyFont="1" applyFill="1" applyBorder="1" applyAlignment="1">
      <alignment horizontal="left" vertical="center"/>
    </xf>
    <xf numFmtId="0" fontId="22" fillId="2" borderId="145" xfId="9" applyFont="1" applyFill="1" applyBorder="1" applyAlignment="1">
      <alignment horizontal="right" vertical="center"/>
    </xf>
    <xf numFmtId="0" fontId="22" fillId="2" borderId="20" xfId="9" applyFont="1" applyFill="1" applyBorder="1" applyAlignment="1">
      <alignment horizontal="right" vertical="center"/>
    </xf>
    <xf numFmtId="169" fontId="11" fillId="2" borderId="21" xfId="9" applyNumberFormat="1" applyFont="1" applyFill="1" applyBorder="1" applyAlignment="1">
      <alignment horizontal="center" vertical="center"/>
    </xf>
    <xf numFmtId="0" fontId="11" fillId="2" borderId="101" xfId="9" applyFont="1" applyFill="1" applyBorder="1" applyAlignment="1">
      <alignment horizontal="left" vertical="center"/>
    </xf>
    <xf numFmtId="0" fontId="11" fillId="2" borderId="106" xfId="9" applyFont="1" applyFill="1" applyBorder="1" applyAlignment="1">
      <alignment horizontal="left" vertical="center"/>
    </xf>
    <xf numFmtId="0" fontId="11" fillId="2" borderId="77" xfId="9" applyFont="1" applyFill="1" applyBorder="1" applyAlignment="1">
      <alignment horizontal="left" vertical="center"/>
    </xf>
    <xf numFmtId="16" fontId="11" fillId="2" borderId="22" xfId="9" applyNumberFormat="1" applyFont="1" applyFill="1" applyBorder="1" applyAlignment="1">
      <alignment horizontal="center" vertical="center"/>
    </xf>
    <xf numFmtId="0" fontId="11" fillId="2" borderId="146" xfId="9" applyFont="1" applyFill="1" applyBorder="1" applyAlignment="1">
      <alignment horizontal="left" vertical="center"/>
    </xf>
    <xf numFmtId="0" fontId="43" fillId="0" borderId="0" xfId="9" applyFont="1" applyAlignment="1">
      <alignment wrapText="1"/>
    </xf>
    <xf numFmtId="0" fontId="11" fillId="2" borderId="28" xfId="9" applyFont="1" applyFill="1" applyBorder="1" applyAlignment="1">
      <alignment horizontal="left" vertical="center"/>
    </xf>
    <xf numFmtId="169" fontId="11" fillId="2" borderId="20" xfId="9" applyNumberFormat="1" applyFont="1" applyFill="1" applyBorder="1" applyAlignment="1">
      <alignment horizontal="center" vertical="center"/>
    </xf>
    <xf numFmtId="3" fontId="11" fillId="2" borderId="21" xfId="9" applyNumberFormat="1" applyFont="1" applyFill="1" applyBorder="1" applyAlignment="1">
      <alignment horizontal="center" vertical="center"/>
    </xf>
    <xf numFmtId="169" fontId="11" fillId="2" borderId="23" xfId="9" applyNumberFormat="1" applyFont="1" applyFill="1" applyBorder="1" applyAlignment="1">
      <alignment horizontal="center" vertical="center"/>
    </xf>
    <xf numFmtId="0" fontId="21" fillId="2" borderId="39" xfId="9" applyFont="1" applyFill="1" applyBorder="1" applyAlignment="1">
      <alignment horizontal="center" vertical="center"/>
    </xf>
    <xf numFmtId="0" fontId="21" fillId="2" borderId="34" xfId="9" applyFont="1" applyFill="1" applyBorder="1" applyAlignment="1">
      <alignment horizontal="right" vertical="center"/>
    </xf>
    <xf numFmtId="169" fontId="21" fillId="2" borderId="34" xfId="9" applyNumberFormat="1" applyFont="1" applyFill="1" applyBorder="1" applyAlignment="1">
      <alignment horizontal="center" vertical="center"/>
    </xf>
    <xf numFmtId="3" fontId="21" fillId="0" borderId="35" xfId="9" applyNumberFormat="1" applyFont="1" applyBorder="1" applyAlignment="1" applyProtection="1">
      <alignment horizontal="center" vertical="center"/>
      <protection locked="0"/>
    </xf>
    <xf numFmtId="0" fontId="44" fillId="0" borderId="0" xfId="9" applyFont="1" applyAlignment="1">
      <alignment horizontal="center" vertical="center"/>
    </xf>
    <xf numFmtId="0" fontId="11" fillId="0" borderId="0" xfId="9" applyFont="1" applyAlignment="1">
      <alignment horizontal="center" vertical="center"/>
    </xf>
    <xf numFmtId="3" fontId="11" fillId="0" borderId="0" xfId="9" applyNumberFormat="1" applyFont="1" applyAlignment="1">
      <alignment horizontal="center" vertical="center"/>
    </xf>
    <xf numFmtId="1" fontId="16" fillId="0" borderId="0" xfId="9" applyNumberFormat="1" applyFont="1" applyAlignment="1">
      <alignment horizontal="center" vertical="center"/>
    </xf>
    <xf numFmtId="0" fontId="2" fillId="0" borderId="0" xfId="9" applyFont="1"/>
    <xf numFmtId="0" fontId="12" fillId="0" borderId="0" xfId="9" applyFont="1" applyAlignment="1">
      <alignment horizontal="right"/>
    </xf>
    <xf numFmtId="0" fontId="45" fillId="0" borderId="0" xfId="9" applyFont="1"/>
    <xf numFmtId="0" fontId="23" fillId="0" borderId="0" xfId="9" applyAlignment="1">
      <alignment horizontal="center"/>
    </xf>
    <xf numFmtId="0" fontId="29" fillId="0" borderId="0" xfId="9" applyFont="1"/>
    <xf numFmtId="172" fontId="11" fillId="0" borderId="27" xfId="9" applyNumberFormat="1" applyFont="1" applyBorder="1" applyAlignment="1" applyProtection="1">
      <alignment horizontal="center" vertical="center"/>
      <protection locked="0"/>
    </xf>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Border="1"/>
    <xf numFmtId="4" fontId="23" fillId="0" borderId="4" xfId="4" applyNumberFormat="1" applyBorder="1"/>
    <xf numFmtId="0" fontId="23" fillId="0" borderId="1" xfId="4" applyBorder="1" applyAlignment="1">
      <alignment horizontal="left"/>
    </xf>
    <xf numFmtId="0" fontId="23" fillId="0" borderId="2" xfId="4" applyBorder="1" applyAlignment="1">
      <alignment horizontal="left"/>
    </xf>
    <xf numFmtId="0" fontId="23" fillId="0" borderId="3" xfId="4" applyBorder="1" applyAlignment="1">
      <alignment horizontal="left"/>
    </xf>
    <xf numFmtId="0" fontId="23" fillId="0" borderId="1" xfId="4" applyBorder="1"/>
    <xf numFmtId="0" fontId="23" fillId="0" borderId="2" xfId="4" applyBorder="1"/>
    <xf numFmtId="0" fontId="23" fillId="0" borderId="3" xfId="4"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xf numFmtId="0" fontId="15" fillId="0" borderId="0" xfId="0" applyFont="1" applyAlignment="1">
      <alignment horizontal="right" vertical="center" wrapText="1"/>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23" fillId="0" borderId="1" xfId="7" applyBorder="1" applyAlignment="1">
      <alignment horizontal="left"/>
    </xf>
    <xf numFmtId="0" fontId="23" fillId="0" borderId="2" xfId="7" applyBorder="1" applyAlignment="1">
      <alignment horizontal="left"/>
    </xf>
    <xf numFmtId="0" fontId="23" fillId="0" borderId="3" xfId="7" applyBorder="1" applyAlignment="1">
      <alignment horizontal="left"/>
    </xf>
    <xf numFmtId="0" fontId="23" fillId="0" borderId="1" xfId="7" applyBorder="1"/>
    <xf numFmtId="0" fontId="23" fillId="0" borderId="2" xfId="7" applyBorder="1"/>
    <xf numFmtId="0" fontId="23" fillId="0" borderId="3" xfId="7" applyBorder="1"/>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37" fillId="0" borderId="79" xfId="9" applyFont="1" applyBorder="1" applyAlignment="1">
      <alignment horizontal="left" vertical="center"/>
    </xf>
    <xf numFmtId="0" fontId="23" fillId="0" borderId="1" xfId="9" applyBorder="1" applyAlignment="1">
      <alignment horizontal="left"/>
    </xf>
    <xf numFmtId="0" fontId="23" fillId="0" borderId="2" xfId="9" applyBorder="1" applyAlignment="1">
      <alignment horizontal="left"/>
    </xf>
    <xf numFmtId="0" fontId="23" fillId="0" borderId="3" xfId="9" applyBorder="1" applyAlignment="1">
      <alignment horizontal="left"/>
    </xf>
    <xf numFmtId="0" fontId="23" fillId="0" borderId="1" xfId="9" applyBorder="1"/>
    <xf numFmtId="0" fontId="23" fillId="0" borderId="2" xfId="9" applyBorder="1"/>
    <xf numFmtId="0" fontId="23" fillId="0" borderId="3" xfId="9" applyBorder="1"/>
    <xf numFmtId="0" fontId="24" fillId="0" borderId="1" xfId="9" applyFont="1" applyBorder="1" applyAlignment="1">
      <alignment horizontal="left"/>
    </xf>
    <xf numFmtId="0" fontId="24" fillId="0" borderId="2" xfId="9" applyFont="1" applyBorder="1" applyAlignment="1">
      <alignment horizontal="left"/>
    </xf>
    <xf numFmtId="0" fontId="24" fillId="0" borderId="3" xfId="9" applyFont="1" applyBorder="1" applyAlignment="1">
      <alignment horizontal="left"/>
    </xf>
  </cellXfs>
  <cellStyles count="10">
    <cellStyle name="Comma" xfId="3" builtinId="3"/>
    <cellStyle name="Comma 2" xfId="8" xr:uid="{00000000-0005-0000-0000-000008000000}"/>
    <cellStyle name="Normal" xfId="0" builtinId="0"/>
    <cellStyle name="Normal 2" xfId="1" xr:uid="{00000000-0005-0000-0000-000001000000}"/>
    <cellStyle name="Normal 2 2" xfId="4" xr:uid="{00000000-0005-0000-0000-000004000000}"/>
    <cellStyle name="Normal 2 3" xfId="5" xr:uid="{00000000-0005-0000-0000-000005000000}"/>
    <cellStyle name="Normal 2 4" xfId="6" xr:uid="{00000000-0005-0000-0000-000006000000}"/>
    <cellStyle name="Normal 2 5" xfId="7" xr:uid="{00000000-0005-0000-0000-000007000000}"/>
    <cellStyle name="Normal 2 6" xfId="9" xr:uid="{00000000-0005-0000-0000-000009000000}"/>
    <cellStyle name="Normal 4" xfId="2" xr:uid="{00000000-0005-0000-0000-000002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workbookViewId="0">
      <selection sqref="A1:E1"/>
    </sheetView>
  </sheetViews>
  <sheetFormatPr defaultRowHeight="15" x14ac:dyDescent="0.25"/>
  <cols>
    <col min="1" max="2" width="9.140625" style="6"/>
    <col min="3" max="3" width="10.140625" style="6" customWidth="1"/>
    <col min="4" max="4" width="58.140625" style="6" customWidth="1"/>
    <col min="5" max="5" width="25.85546875" style="6" customWidth="1"/>
    <col min="6" max="6" width="31.140625" style="6" customWidth="1"/>
    <col min="7" max="16384" width="9.140625" style="6"/>
  </cols>
  <sheetData>
    <row r="1" spans="1:5" s="1" customFormat="1" x14ac:dyDescent="0.25">
      <c r="A1" s="1278" t="s">
        <v>0</v>
      </c>
      <c r="B1" s="1279"/>
      <c r="C1" s="1279"/>
      <c r="D1" s="1279"/>
      <c r="E1" s="1280"/>
    </row>
    <row r="2" spans="1:5" s="1" customFormat="1" x14ac:dyDescent="0.25">
      <c r="A2" s="1278" t="s">
        <v>1</v>
      </c>
      <c r="B2" s="1279"/>
      <c r="C2" s="1279"/>
      <c r="D2" s="1279"/>
      <c r="E2" s="1280"/>
    </row>
    <row r="3" spans="1:5" s="1" customFormat="1" x14ac:dyDescent="0.25">
      <c r="A3" s="1281"/>
      <c r="B3" s="1282"/>
      <c r="C3" s="1282"/>
      <c r="D3" s="1282"/>
      <c r="E3" s="1283"/>
    </row>
    <row r="4" spans="1:5" s="1" customFormat="1" x14ac:dyDescent="0.25">
      <c r="A4" s="7"/>
      <c r="B4" s="7"/>
      <c r="C4" s="7"/>
      <c r="D4" s="7"/>
      <c r="E4" s="7"/>
    </row>
    <row r="5" spans="1:5" s="1" customFormat="1" x14ac:dyDescent="0.25">
      <c r="A5" s="1284" t="s">
        <v>2</v>
      </c>
      <c r="B5" s="1285"/>
      <c r="C5" s="1285"/>
      <c r="D5" s="1285"/>
      <c r="E5" s="1286"/>
    </row>
    <row r="6" spans="1:5" s="1" customFormat="1" x14ac:dyDescent="0.25">
      <c r="A6" s="7"/>
      <c r="B6" s="7"/>
      <c r="C6" s="7"/>
      <c r="D6" s="7"/>
      <c r="E6" s="7"/>
    </row>
    <row r="8" spans="1:5" s="1" customFormat="1" ht="29.25" customHeight="1" thickBot="1" x14ac:dyDescent="0.3">
      <c r="C8" s="1277" t="s">
        <v>3</v>
      </c>
      <c r="D8" s="1277"/>
      <c r="E8" s="1277"/>
    </row>
    <row r="9" spans="1:5" s="1" customFormat="1" ht="15.75" thickBot="1" x14ac:dyDescent="0.3">
      <c r="C9" s="8" t="s">
        <v>4</v>
      </c>
      <c r="D9" s="8" t="s">
        <v>5</v>
      </c>
      <c r="E9" s="9" t="s">
        <v>6</v>
      </c>
    </row>
    <row r="10" spans="1:5" s="1" customFormat="1" x14ac:dyDescent="0.25">
      <c r="C10" s="10" t="s">
        <v>7</v>
      </c>
      <c r="D10" s="11" t="s">
        <v>8</v>
      </c>
      <c r="E10" s="12"/>
    </row>
    <row r="11" spans="1:5" s="1" customFormat="1" x14ac:dyDescent="0.25">
      <c r="C11" s="10" t="s">
        <v>9</v>
      </c>
      <c r="D11" s="13" t="s">
        <v>10</v>
      </c>
      <c r="E11" s="10">
        <v>4</v>
      </c>
    </row>
    <row r="12" spans="1:5" s="1" customFormat="1" x14ac:dyDescent="0.25">
      <c r="C12" s="10" t="s">
        <v>9</v>
      </c>
      <c r="D12" s="13" t="s">
        <v>11</v>
      </c>
      <c r="E12" s="14" t="s">
        <v>12</v>
      </c>
    </row>
    <row r="13" spans="1:5" s="1" customFormat="1" ht="15.75" thickBot="1" x14ac:dyDescent="0.3">
      <c r="C13" s="15" t="s">
        <v>9</v>
      </c>
      <c r="D13" s="16" t="s">
        <v>13</v>
      </c>
      <c r="E13" s="15" t="s">
        <v>12</v>
      </c>
    </row>
    <row r="14" spans="1:5" s="1" customFormat="1" x14ac:dyDescent="0.25">
      <c r="C14" s="17" t="s">
        <v>14</v>
      </c>
      <c r="D14" s="18" t="s">
        <v>15</v>
      </c>
      <c r="E14" s="17"/>
    </row>
    <row r="15" spans="1:5" s="1" customFormat="1" x14ac:dyDescent="0.25">
      <c r="C15" s="19" t="s">
        <v>16</v>
      </c>
      <c r="D15" s="20" t="s">
        <v>17</v>
      </c>
      <c r="E15" s="19" t="s">
        <v>18</v>
      </c>
    </row>
    <row r="16" spans="1:5" s="1" customFormat="1" x14ac:dyDescent="0.25">
      <c r="C16" s="10" t="s">
        <v>19</v>
      </c>
      <c r="D16" s="21" t="s">
        <v>20</v>
      </c>
      <c r="E16" s="10" t="s">
        <v>21</v>
      </c>
    </row>
    <row r="17" spans="3:5" s="1" customFormat="1" x14ac:dyDescent="0.25">
      <c r="C17" s="10" t="s">
        <v>22</v>
      </c>
      <c r="D17" s="21" t="s">
        <v>23</v>
      </c>
      <c r="E17" s="10">
        <v>50</v>
      </c>
    </row>
    <row r="18" spans="3:5" s="1" customFormat="1" ht="51.75" thickBot="1" x14ac:dyDescent="0.3">
      <c r="C18" s="15" t="s">
        <v>24</v>
      </c>
      <c r="D18" s="22" t="s">
        <v>25</v>
      </c>
      <c r="E18" s="15">
        <v>35</v>
      </c>
    </row>
    <row r="19" spans="3:5" s="1" customFormat="1" x14ac:dyDescent="0.25">
      <c r="C19" s="17" t="s">
        <v>26</v>
      </c>
      <c r="D19" s="18" t="s">
        <v>27</v>
      </c>
      <c r="E19" s="17"/>
    </row>
    <row r="20" spans="3:5" s="1" customFormat="1" ht="51" x14ac:dyDescent="0.25">
      <c r="C20" s="15" t="s">
        <v>28</v>
      </c>
      <c r="D20" s="22" t="s">
        <v>29</v>
      </c>
      <c r="E20" s="15">
        <v>10</v>
      </c>
    </row>
    <row r="21" spans="3:5" s="1" customFormat="1" ht="15.75" thickBot="1" x14ac:dyDescent="0.3">
      <c r="C21" s="23" t="s">
        <v>30</v>
      </c>
      <c r="D21" s="24" t="s">
        <v>31</v>
      </c>
      <c r="E21" s="23">
        <v>5</v>
      </c>
    </row>
    <row r="22" spans="3:5" s="1" customFormat="1" x14ac:dyDescent="0.25">
      <c r="C22" s="17" t="s">
        <v>32</v>
      </c>
      <c r="D22" s="18" t="s">
        <v>33</v>
      </c>
      <c r="E22" s="17"/>
    </row>
    <row r="23" spans="3:5" s="1" customFormat="1" x14ac:dyDescent="0.25">
      <c r="C23" s="15" t="s">
        <v>34</v>
      </c>
      <c r="D23" s="21" t="s">
        <v>35</v>
      </c>
      <c r="E23" s="25">
        <v>6</v>
      </c>
    </row>
    <row r="24" spans="3:5" s="1" customFormat="1" ht="26.25" thickBot="1" x14ac:dyDescent="0.3">
      <c r="C24" s="10" t="s">
        <v>36</v>
      </c>
      <c r="D24" s="22" t="s">
        <v>37</v>
      </c>
      <c r="E24" s="10">
        <v>6</v>
      </c>
    </row>
    <row r="25" spans="3:5" s="1" customFormat="1" x14ac:dyDescent="0.25">
      <c r="C25" s="17" t="s">
        <v>38</v>
      </c>
      <c r="D25" s="18" t="s">
        <v>39</v>
      </c>
      <c r="E25" s="26"/>
    </row>
    <row r="26" spans="3:5" s="1" customFormat="1" x14ac:dyDescent="0.25">
      <c r="C26" s="10" t="s">
        <v>40</v>
      </c>
      <c r="D26" s="13" t="s">
        <v>41</v>
      </c>
      <c r="E26" s="10">
        <v>7</v>
      </c>
    </row>
    <row r="27" spans="3:5" s="1" customFormat="1" ht="26.25" thickBot="1" x14ac:dyDescent="0.3">
      <c r="C27" s="23" t="s">
        <v>42</v>
      </c>
      <c r="D27" s="27" t="s">
        <v>43</v>
      </c>
      <c r="E27" s="23">
        <v>10</v>
      </c>
    </row>
    <row r="28" spans="3:5" s="1" customFormat="1" x14ac:dyDescent="0.25">
      <c r="C28" s="28"/>
      <c r="E28" s="29"/>
    </row>
    <row r="29" spans="3:5" s="1" customFormat="1" x14ac:dyDescent="0.25">
      <c r="D29" s="30"/>
    </row>
  </sheetData>
  <sheetProtection algorithmName="SHA-512" hashValue="7F7PTu6CGLoBFSi3NE7LvzCG5oKSZAtGO6CQfJdmsyMwY0KqihO5KSJTTOHn1Q8v8vj/MaNBm5/yQF1R13rnuA==" saltValue="eyadNHX8MOLu0GTn1GqPMI7CTKIy9XXEeOWmzOFzhOJ9V5s8wiNkDQeMQO5uTVqgtXnpjpr39Ng8zOywHflvPQ==" spinCount="100000" sheet="1" objects="1" scenarios="1"/>
  <mergeCells count="5">
    <mergeCell ref="C8:E8"/>
    <mergeCell ref="A1:E1"/>
    <mergeCell ref="A2:E2"/>
    <mergeCell ref="A3:E3"/>
    <mergeCell ref="A5:E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134"/>
  <sheetViews>
    <sheetView topLeftCell="A76" zoomScale="90" zoomScaleNormal="90" workbookViewId="0">
      <selection activeCell="D77" sqref="D77"/>
    </sheetView>
  </sheetViews>
  <sheetFormatPr defaultRowHeight="15" x14ac:dyDescent="0.25"/>
  <cols>
    <col min="1" max="2" width="9.140625" style="6"/>
    <col min="3" max="3" width="61.42578125" style="6" customWidth="1"/>
    <col min="4" max="4" width="11" style="6" customWidth="1"/>
    <col min="5" max="5" width="11.85546875" style="6" customWidth="1"/>
    <col min="6" max="6" width="14.42578125" style="6" customWidth="1"/>
    <col min="7" max="7" width="14.140625" style="6" customWidth="1"/>
    <col min="8" max="8" width="14.7109375" style="6" customWidth="1"/>
    <col min="9" max="9" width="15.5703125" style="6" customWidth="1"/>
    <col min="10" max="10" width="13.85546875" style="6" customWidth="1"/>
    <col min="11" max="11" width="11.5703125" style="6" customWidth="1"/>
    <col min="12" max="12" width="11.85546875" style="6" customWidth="1"/>
    <col min="13" max="13" width="12.140625" style="6" customWidth="1"/>
    <col min="14" max="14" width="20.85546875" style="6" customWidth="1"/>
    <col min="15" max="15" width="16.28515625" style="6" customWidth="1"/>
    <col min="16" max="16" width="23.28515625" style="6" customWidth="1"/>
    <col min="17" max="17" width="13.28515625" style="6" customWidth="1"/>
    <col min="18" max="16384" width="9.140625" style="6"/>
  </cols>
  <sheetData>
    <row r="1" spans="1:17" s="1" customFormat="1" x14ac:dyDescent="0.25">
      <c r="A1" s="1278" t="s">
        <v>0</v>
      </c>
      <c r="B1" s="1279"/>
      <c r="C1" s="1279"/>
      <c r="D1" s="1279"/>
      <c r="E1" s="1279"/>
      <c r="F1" s="1279"/>
      <c r="G1" s="1279"/>
      <c r="H1" s="1279"/>
      <c r="I1" s="1279"/>
      <c r="J1" s="1279"/>
      <c r="K1" s="1279"/>
      <c r="L1" s="1279"/>
      <c r="M1" s="1279"/>
      <c r="N1" s="1279"/>
      <c r="O1" s="1279"/>
      <c r="P1" s="1280"/>
    </row>
    <row r="2" spans="1:17" s="1" customFormat="1" x14ac:dyDescent="0.25">
      <c r="A2" s="1278" t="s">
        <v>1</v>
      </c>
      <c r="B2" s="1279"/>
      <c r="C2" s="1279"/>
      <c r="D2" s="1279"/>
      <c r="E2" s="1279"/>
      <c r="F2" s="1279"/>
      <c r="G2" s="1279"/>
      <c r="H2" s="1279"/>
      <c r="I2" s="1279"/>
      <c r="J2" s="1279"/>
      <c r="K2" s="1279"/>
      <c r="L2" s="1279"/>
      <c r="M2" s="1279"/>
      <c r="N2" s="1279"/>
      <c r="O2" s="1279"/>
      <c r="P2" s="1280"/>
    </row>
    <row r="3" spans="1:17" s="1" customFormat="1" x14ac:dyDescent="0.25">
      <c r="A3" s="1281"/>
      <c r="B3" s="1282"/>
      <c r="C3" s="1282"/>
      <c r="D3" s="1282"/>
      <c r="E3" s="1282"/>
      <c r="F3" s="1282"/>
      <c r="G3" s="1282"/>
      <c r="H3" s="1282"/>
      <c r="I3" s="1282"/>
      <c r="J3" s="1282"/>
      <c r="K3" s="1282"/>
      <c r="L3" s="1282"/>
      <c r="M3" s="1282"/>
      <c r="N3" s="1282"/>
      <c r="O3" s="1282"/>
      <c r="P3" s="1283"/>
    </row>
    <row r="4" spans="1:17" s="1" customFormat="1" x14ac:dyDescent="0.25">
      <c r="A4" s="7"/>
      <c r="B4" s="7"/>
      <c r="C4" s="7"/>
      <c r="D4" s="7"/>
      <c r="E4" s="7"/>
      <c r="F4" s="7"/>
      <c r="G4" s="7"/>
      <c r="H4" s="7"/>
      <c r="I4" s="7"/>
      <c r="J4" s="7"/>
      <c r="K4" s="7"/>
      <c r="L4" s="7"/>
      <c r="M4" s="7"/>
      <c r="N4" s="7"/>
      <c r="O4" s="7"/>
      <c r="P4" s="7"/>
    </row>
    <row r="5" spans="1:17" s="1" customFormat="1" x14ac:dyDescent="0.25">
      <c r="A5" s="1284" t="s">
        <v>949</v>
      </c>
      <c r="B5" s="1285"/>
      <c r="C5" s="1285"/>
      <c r="D5" s="1285"/>
      <c r="E5" s="1285"/>
      <c r="F5" s="1285"/>
      <c r="G5" s="1285"/>
      <c r="H5" s="1285"/>
      <c r="I5" s="1285"/>
      <c r="J5" s="1285"/>
      <c r="K5" s="1285"/>
      <c r="L5" s="1285"/>
      <c r="M5" s="1285"/>
      <c r="N5" s="1285"/>
      <c r="O5" s="1285"/>
      <c r="P5" s="1286"/>
    </row>
    <row r="6" spans="1:17" s="1" customFormat="1" x14ac:dyDescent="0.25">
      <c r="A6" s="7"/>
      <c r="B6" s="7"/>
      <c r="C6" s="7"/>
      <c r="D6" s="7"/>
      <c r="E6" s="7"/>
      <c r="F6" s="7"/>
      <c r="G6" s="7"/>
      <c r="H6" s="7"/>
      <c r="I6" s="7"/>
      <c r="J6" s="7"/>
      <c r="K6" s="7"/>
      <c r="L6" s="7"/>
      <c r="M6" s="7"/>
      <c r="N6" s="7"/>
      <c r="O6" s="7"/>
      <c r="P6" s="7"/>
    </row>
    <row r="8" spans="1:17" s="1" customFormat="1" ht="15.75" thickBot="1" x14ac:dyDescent="0.3">
      <c r="B8" s="1277" t="s">
        <v>950</v>
      </c>
      <c r="C8" s="1277"/>
      <c r="D8" s="1277"/>
      <c r="E8" s="1277"/>
      <c r="F8" s="1277"/>
      <c r="G8" s="1277"/>
      <c r="H8" s="1277"/>
      <c r="I8" s="1277"/>
      <c r="J8" s="1277"/>
      <c r="K8" s="1277"/>
      <c r="L8" s="1277"/>
      <c r="M8" s="1277"/>
      <c r="N8" s="1277"/>
      <c r="O8" s="1277"/>
      <c r="P8" s="1277"/>
    </row>
    <row r="9" spans="1:17" s="1" customFormat="1" ht="101.25" customHeight="1" thickBot="1" x14ac:dyDescent="0.3">
      <c r="B9" s="1029" t="s">
        <v>4</v>
      </c>
      <c r="C9" s="1030" t="s">
        <v>52</v>
      </c>
      <c r="D9" s="1030" t="s">
        <v>255</v>
      </c>
      <c r="E9" s="1031" t="s">
        <v>256</v>
      </c>
      <c r="F9" s="1032" t="s">
        <v>257</v>
      </c>
      <c r="G9" s="1033" t="s">
        <v>258</v>
      </c>
      <c r="H9" s="1034" t="s">
        <v>259</v>
      </c>
      <c r="I9" s="1035" t="s">
        <v>260</v>
      </c>
      <c r="J9" s="33" t="s">
        <v>261</v>
      </c>
      <c r="K9" s="1033" t="s">
        <v>262</v>
      </c>
      <c r="L9" s="1034" t="s">
        <v>263</v>
      </c>
      <c r="M9" s="1036" t="s">
        <v>264</v>
      </c>
      <c r="N9" s="1037" t="s">
        <v>265</v>
      </c>
      <c r="O9" s="1038" t="s">
        <v>266</v>
      </c>
      <c r="P9" s="1039" t="s">
        <v>267</v>
      </c>
    </row>
    <row r="10" spans="1:17" s="1" customFormat="1" ht="16.5" thickTop="1" thickBot="1" x14ac:dyDescent="0.3">
      <c r="A10" s="1040"/>
      <c r="B10" s="489" t="s">
        <v>51</v>
      </c>
      <c r="C10" s="489" t="s">
        <v>595</v>
      </c>
      <c r="D10" s="1041">
        <f t="shared" ref="D10:P10" si="0">D11+D15+D20+D23+D26+D29</f>
        <v>3010.5274691498566</v>
      </c>
      <c r="E10" s="1042">
        <f t="shared" si="0"/>
        <v>30.123799999999999</v>
      </c>
      <c r="F10" s="1042">
        <f t="shared" si="0"/>
        <v>986.76966309366605</v>
      </c>
      <c r="G10" s="1043">
        <f t="shared" si="0"/>
        <v>86.446390209917581</v>
      </c>
      <c r="H10" s="1044">
        <f t="shared" si="0"/>
        <v>40.494883284003464</v>
      </c>
      <c r="I10" s="1045">
        <f t="shared" si="0"/>
        <v>859.82838959974492</v>
      </c>
      <c r="J10" s="1046">
        <f t="shared" si="0"/>
        <v>1992.4240060561904</v>
      </c>
      <c r="K10" s="1043">
        <f t="shared" si="0"/>
        <v>1425.625304494331</v>
      </c>
      <c r="L10" s="1044">
        <f t="shared" si="0"/>
        <v>543.16324089066973</v>
      </c>
      <c r="M10" s="1045">
        <f t="shared" si="0"/>
        <v>23.635460671189836</v>
      </c>
      <c r="N10" s="1047">
        <f t="shared" si="0"/>
        <v>0</v>
      </c>
      <c r="O10" s="1048">
        <f t="shared" si="0"/>
        <v>0</v>
      </c>
      <c r="P10" s="1042">
        <f t="shared" si="0"/>
        <v>1.21</v>
      </c>
      <c r="Q10" s="29"/>
    </row>
    <row r="11" spans="1:17" s="1" customFormat="1" ht="15.75" thickTop="1" x14ac:dyDescent="0.25">
      <c r="B11" s="499" t="s">
        <v>96</v>
      </c>
      <c r="C11" s="500" t="s">
        <v>8</v>
      </c>
      <c r="D11" s="1049">
        <f t="shared" ref="D11:D55" si="1">E11+F11+J11+N11+O11+P11</f>
        <v>0</v>
      </c>
      <c r="E11" s="1050">
        <f>SUM(E12:E14)</f>
        <v>0</v>
      </c>
      <c r="F11" s="1050">
        <f t="shared" ref="F11:F32" si="2">SUM(G11:I11)</f>
        <v>0</v>
      </c>
      <c r="G11" s="147">
        <f>SUM(G12:G14)</f>
        <v>0</v>
      </c>
      <c r="H11" s="148">
        <f>SUM(H12:H14)</f>
        <v>0</v>
      </c>
      <c r="I11" s="149">
        <f>SUM(I12:I14)</f>
        <v>0</v>
      </c>
      <c r="J11" s="146">
        <f t="shared" ref="J11:J32" si="3">SUM(K11:M11)</f>
        <v>0</v>
      </c>
      <c r="K11" s="147">
        <f t="shared" ref="K11:P11" si="4">SUM(K12:K14)</f>
        <v>0</v>
      </c>
      <c r="L11" s="148">
        <f t="shared" si="4"/>
        <v>0</v>
      </c>
      <c r="M11" s="149">
        <f t="shared" si="4"/>
        <v>0</v>
      </c>
      <c r="N11" s="1051">
        <f t="shared" si="4"/>
        <v>0</v>
      </c>
      <c r="O11" s="145">
        <f t="shared" si="4"/>
        <v>0</v>
      </c>
      <c r="P11" s="1050">
        <f t="shared" si="4"/>
        <v>0</v>
      </c>
    </row>
    <row r="12" spans="1:17" s="1" customFormat="1" x14ac:dyDescent="0.25">
      <c r="B12" s="509" t="s">
        <v>98</v>
      </c>
      <c r="C12" s="510" t="s">
        <v>10</v>
      </c>
      <c r="D12" s="1049">
        <f t="shared" si="1"/>
        <v>0</v>
      </c>
      <c r="E12" s="1052">
        <f>SUM(E35,E58,E98)</f>
        <v>0</v>
      </c>
      <c r="F12" s="1050">
        <f t="shared" si="2"/>
        <v>0</v>
      </c>
      <c r="G12" s="360">
        <f t="shared" ref="G12:I14" si="5">SUM(G35,G58,G98)</f>
        <v>0</v>
      </c>
      <c r="H12" s="361">
        <f t="shared" si="5"/>
        <v>0</v>
      </c>
      <c r="I12" s="362">
        <f t="shared" si="5"/>
        <v>0</v>
      </c>
      <c r="J12" s="146">
        <f t="shared" si="3"/>
        <v>0</v>
      </c>
      <c r="K12" s="360">
        <f t="shared" ref="K12:P14" si="6">SUM(K35,K58,K98)</f>
        <v>0</v>
      </c>
      <c r="L12" s="361">
        <f t="shared" si="6"/>
        <v>0</v>
      </c>
      <c r="M12" s="362">
        <f t="shared" si="6"/>
        <v>0</v>
      </c>
      <c r="N12" s="1053">
        <f t="shared" si="6"/>
        <v>0</v>
      </c>
      <c r="O12" s="145">
        <f t="shared" si="6"/>
        <v>0</v>
      </c>
      <c r="P12" s="1050">
        <f t="shared" si="6"/>
        <v>0</v>
      </c>
    </row>
    <row r="13" spans="1:17" s="1" customFormat="1" x14ac:dyDescent="0.25">
      <c r="B13" s="509" t="s">
        <v>100</v>
      </c>
      <c r="C13" s="510" t="s">
        <v>11</v>
      </c>
      <c r="D13" s="1049">
        <f t="shared" si="1"/>
        <v>0</v>
      </c>
      <c r="E13" s="1052">
        <f>SUM(E36,E59,E99)</f>
        <v>0</v>
      </c>
      <c r="F13" s="1050">
        <f t="shared" si="2"/>
        <v>0</v>
      </c>
      <c r="G13" s="360">
        <f t="shared" si="5"/>
        <v>0</v>
      </c>
      <c r="H13" s="361">
        <f t="shared" si="5"/>
        <v>0</v>
      </c>
      <c r="I13" s="362">
        <f t="shared" si="5"/>
        <v>0</v>
      </c>
      <c r="J13" s="146">
        <f t="shared" si="3"/>
        <v>0</v>
      </c>
      <c r="K13" s="360">
        <f t="shared" si="6"/>
        <v>0</v>
      </c>
      <c r="L13" s="361">
        <f t="shared" si="6"/>
        <v>0</v>
      </c>
      <c r="M13" s="362">
        <f t="shared" si="6"/>
        <v>0</v>
      </c>
      <c r="N13" s="1053">
        <f t="shared" si="6"/>
        <v>0</v>
      </c>
      <c r="O13" s="145">
        <f t="shared" si="6"/>
        <v>0</v>
      </c>
      <c r="P13" s="1050">
        <f t="shared" si="6"/>
        <v>0</v>
      </c>
    </row>
    <row r="14" spans="1:17" s="1" customFormat="1" x14ac:dyDescent="0.25">
      <c r="B14" s="509" t="s">
        <v>596</v>
      </c>
      <c r="C14" s="510" t="s">
        <v>13</v>
      </c>
      <c r="D14" s="1049">
        <f t="shared" si="1"/>
        <v>0</v>
      </c>
      <c r="E14" s="1052">
        <f>SUM(E37,E60,E100)</f>
        <v>0</v>
      </c>
      <c r="F14" s="1050">
        <f t="shared" si="2"/>
        <v>0</v>
      </c>
      <c r="G14" s="360">
        <f t="shared" si="5"/>
        <v>0</v>
      </c>
      <c r="H14" s="361">
        <f t="shared" si="5"/>
        <v>0</v>
      </c>
      <c r="I14" s="362">
        <f t="shared" si="5"/>
        <v>0</v>
      </c>
      <c r="J14" s="146">
        <f t="shared" si="3"/>
        <v>0</v>
      </c>
      <c r="K14" s="360">
        <f t="shared" si="6"/>
        <v>0</v>
      </c>
      <c r="L14" s="361">
        <f t="shared" si="6"/>
        <v>0</v>
      </c>
      <c r="M14" s="362">
        <f t="shared" si="6"/>
        <v>0</v>
      </c>
      <c r="N14" s="1053">
        <f t="shared" si="6"/>
        <v>0</v>
      </c>
      <c r="O14" s="145">
        <f t="shared" si="6"/>
        <v>0</v>
      </c>
      <c r="P14" s="1050">
        <f t="shared" si="6"/>
        <v>0</v>
      </c>
    </row>
    <row r="15" spans="1:17" s="1" customFormat="1" x14ac:dyDescent="0.25">
      <c r="B15" s="499" t="s">
        <v>102</v>
      </c>
      <c r="C15" s="520" t="s">
        <v>15</v>
      </c>
      <c r="D15" s="1049">
        <f t="shared" si="1"/>
        <v>2796.2074691498565</v>
      </c>
      <c r="E15" s="1050">
        <f>SUM(E16:E19)</f>
        <v>0.13089999999999999</v>
      </c>
      <c r="F15" s="1050">
        <f t="shared" si="2"/>
        <v>930.52106309366604</v>
      </c>
      <c r="G15" s="147">
        <f>SUM(G16:G19)</f>
        <v>44.34769020991758</v>
      </c>
      <c r="H15" s="148">
        <f>SUM(H16:H19)</f>
        <v>40.211983284003466</v>
      </c>
      <c r="I15" s="149">
        <f>SUM(I16:I19)</f>
        <v>845.96138959974496</v>
      </c>
      <c r="J15" s="146">
        <f t="shared" si="3"/>
        <v>1865.5555060561906</v>
      </c>
      <c r="K15" s="147">
        <f t="shared" ref="K15:P15" si="7">SUM(K16:K19)</f>
        <v>1322.8093044943309</v>
      </c>
      <c r="L15" s="148">
        <f t="shared" si="7"/>
        <v>520.10364089066979</v>
      </c>
      <c r="M15" s="149">
        <f t="shared" si="7"/>
        <v>22.642560671189838</v>
      </c>
      <c r="N15" s="1051">
        <f t="shared" si="7"/>
        <v>0</v>
      </c>
      <c r="O15" s="145">
        <f t="shared" si="7"/>
        <v>0</v>
      </c>
      <c r="P15" s="1050">
        <f t="shared" si="7"/>
        <v>0</v>
      </c>
    </row>
    <row r="16" spans="1:17" s="1" customFormat="1" x14ac:dyDescent="0.25">
      <c r="B16" s="509" t="s">
        <v>104</v>
      </c>
      <c r="C16" s="510" t="s">
        <v>17</v>
      </c>
      <c r="D16" s="1049">
        <f t="shared" si="1"/>
        <v>224.06746914985661</v>
      </c>
      <c r="E16" s="1052">
        <f>SUM(E39,E62,E102)</f>
        <v>0.13089999999999999</v>
      </c>
      <c r="F16" s="1050">
        <f t="shared" si="2"/>
        <v>37.131063093666043</v>
      </c>
      <c r="G16" s="360">
        <f t="shared" ref="G16:I19" si="8">SUM(G39,G62,G102)</f>
        <v>27.607690209917582</v>
      </c>
      <c r="H16" s="361">
        <f t="shared" si="8"/>
        <v>4.4419832840034594</v>
      </c>
      <c r="I16" s="362">
        <f t="shared" si="8"/>
        <v>5.0813895997450027</v>
      </c>
      <c r="J16" s="146">
        <f t="shared" si="3"/>
        <v>186.80550605619055</v>
      </c>
      <c r="K16" s="360">
        <f t="shared" ref="K16:P19" si="9">SUM(K39,K62,K102)</f>
        <v>74.969304494330871</v>
      </c>
      <c r="L16" s="361">
        <f t="shared" si="9"/>
        <v>105.47364089066983</v>
      </c>
      <c r="M16" s="362">
        <f t="shared" si="9"/>
        <v>6.3625606711898355</v>
      </c>
      <c r="N16" s="1053">
        <f t="shared" si="9"/>
        <v>0</v>
      </c>
      <c r="O16" s="145">
        <f t="shared" si="9"/>
        <v>0</v>
      </c>
      <c r="P16" s="1050">
        <f t="shared" si="9"/>
        <v>0</v>
      </c>
    </row>
    <row r="17" spans="2:16" s="1" customFormat="1" x14ac:dyDescent="0.25">
      <c r="B17" s="509" t="s">
        <v>110</v>
      </c>
      <c r="C17" s="510" t="s">
        <v>597</v>
      </c>
      <c r="D17" s="1049">
        <f t="shared" si="1"/>
        <v>10.5</v>
      </c>
      <c r="E17" s="1052">
        <f>SUM(E40,E63,E103)</f>
        <v>0</v>
      </c>
      <c r="F17" s="1050">
        <f t="shared" si="2"/>
        <v>0</v>
      </c>
      <c r="G17" s="360">
        <f t="shared" si="8"/>
        <v>0</v>
      </c>
      <c r="H17" s="361">
        <f t="shared" si="8"/>
        <v>0</v>
      </c>
      <c r="I17" s="362">
        <f t="shared" si="8"/>
        <v>0</v>
      </c>
      <c r="J17" s="146">
        <f t="shared" si="3"/>
        <v>10.5</v>
      </c>
      <c r="K17" s="360">
        <f t="shared" si="9"/>
        <v>7.16</v>
      </c>
      <c r="L17" s="361">
        <f t="shared" si="9"/>
        <v>3.34</v>
      </c>
      <c r="M17" s="362">
        <f t="shared" si="9"/>
        <v>0</v>
      </c>
      <c r="N17" s="1053">
        <f t="shared" si="9"/>
        <v>0</v>
      </c>
      <c r="O17" s="145">
        <f t="shared" si="9"/>
        <v>0</v>
      </c>
      <c r="P17" s="1050">
        <f t="shared" si="9"/>
        <v>0</v>
      </c>
    </row>
    <row r="18" spans="2:16" s="1" customFormat="1" x14ac:dyDescent="0.25">
      <c r="B18" s="509" t="s">
        <v>117</v>
      </c>
      <c r="C18" s="510" t="s">
        <v>23</v>
      </c>
      <c r="D18" s="1049">
        <f t="shared" si="1"/>
        <v>1978.63</v>
      </c>
      <c r="E18" s="1052">
        <f>SUM(E41,E64,E104)</f>
        <v>0</v>
      </c>
      <c r="F18" s="1050">
        <f t="shared" si="2"/>
        <v>838.43</v>
      </c>
      <c r="G18" s="360">
        <f t="shared" si="8"/>
        <v>0</v>
      </c>
      <c r="H18" s="361">
        <f t="shared" si="8"/>
        <v>0</v>
      </c>
      <c r="I18" s="362">
        <f t="shared" si="8"/>
        <v>838.43</v>
      </c>
      <c r="J18" s="146">
        <f t="shared" si="3"/>
        <v>1140.2</v>
      </c>
      <c r="K18" s="360">
        <f t="shared" si="9"/>
        <v>1140.2</v>
      </c>
      <c r="L18" s="361">
        <f t="shared" si="9"/>
        <v>0</v>
      </c>
      <c r="M18" s="362">
        <f t="shared" si="9"/>
        <v>0</v>
      </c>
      <c r="N18" s="1053">
        <f t="shared" si="9"/>
        <v>0</v>
      </c>
      <c r="O18" s="145">
        <f t="shared" si="9"/>
        <v>0</v>
      </c>
      <c r="P18" s="1050">
        <f t="shared" si="9"/>
        <v>0</v>
      </c>
    </row>
    <row r="19" spans="2:16" s="1" customFormat="1" ht="38.25" x14ac:dyDescent="0.25">
      <c r="B19" s="509" t="s">
        <v>598</v>
      </c>
      <c r="C19" s="510" t="s">
        <v>599</v>
      </c>
      <c r="D19" s="1049">
        <f t="shared" si="1"/>
        <v>583.0100000000001</v>
      </c>
      <c r="E19" s="1052">
        <f>SUM(E42,E65,E105)</f>
        <v>0</v>
      </c>
      <c r="F19" s="1050">
        <f t="shared" si="2"/>
        <v>54.960000000000008</v>
      </c>
      <c r="G19" s="360">
        <f t="shared" si="8"/>
        <v>16.739999999999998</v>
      </c>
      <c r="H19" s="361">
        <f t="shared" si="8"/>
        <v>35.770000000000003</v>
      </c>
      <c r="I19" s="362">
        <f t="shared" si="8"/>
        <v>2.4500000000000002</v>
      </c>
      <c r="J19" s="146">
        <f t="shared" si="3"/>
        <v>528.05000000000007</v>
      </c>
      <c r="K19" s="360">
        <f t="shared" si="9"/>
        <v>100.48</v>
      </c>
      <c r="L19" s="361">
        <f t="shared" si="9"/>
        <v>411.29</v>
      </c>
      <c r="M19" s="362">
        <f t="shared" si="9"/>
        <v>16.28</v>
      </c>
      <c r="N19" s="1053">
        <f t="shared" si="9"/>
        <v>0</v>
      </c>
      <c r="O19" s="145">
        <f t="shared" si="9"/>
        <v>0</v>
      </c>
      <c r="P19" s="1050">
        <f t="shared" si="9"/>
        <v>0</v>
      </c>
    </row>
    <row r="20" spans="2:16" s="1" customFormat="1" x14ac:dyDescent="0.25">
      <c r="B20" s="499" t="s">
        <v>124</v>
      </c>
      <c r="C20" s="524" t="s">
        <v>27</v>
      </c>
      <c r="D20" s="1049">
        <f t="shared" si="1"/>
        <v>138.10999999999999</v>
      </c>
      <c r="E20" s="1050">
        <f>SUM(E21:E22)</f>
        <v>0.1229</v>
      </c>
      <c r="F20" s="1050">
        <f t="shared" si="2"/>
        <v>50.808599999999998</v>
      </c>
      <c r="G20" s="147">
        <f>SUM(G21:G22)</f>
        <v>41.618699999999997</v>
      </c>
      <c r="H20" s="148">
        <f>SUM(H21:H22)</f>
        <v>0.1229</v>
      </c>
      <c r="I20" s="149">
        <f>SUM(I21:I22)</f>
        <v>9.0670000000000002</v>
      </c>
      <c r="J20" s="146">
        <f t="shared" si="3"/>
        <v>87.178499999999985</v>
      </c>
      <c r="K20" s="147">
        <f t="shared" ref="K20:P20" si="10">SUM(K21:K22)</f>
        <v>68.055999999999997</v>
      </c>
      <c r="L20" s="148">
        <f t="shared" si="10"/>
        <v>18.2896</v>
      </c>
      <c r="M20" s="149">
        <f t="shared" si="10"/>
        <v>0.83289999999999997</v>
      </c>
      <c r="N20" s="1051">
        <f t="shared" si="10"/>
        <v>0</v>
      </c>
      <c r="O20" s="145">
        <f t="shared" si="10"/>
        <v>0</v>
      </c>
      <c r="P20" s="1050">
        <f t="shared" si="10"/>
        <v>0</v>
      </c>
    </row>
    <row r="21" spans="2:16" s="1" customFormat="1" ht="51.75" x14ac:dyDescent="0.25">
      <c r="B21" s="509" t="s">
        <v>126</v>
      </c>
      <c r="C21" s="525" t="s">
        <v>29</v>
      </c>
      <c r="D21" s="1049">
        <f t="shared" si="1"/>
        <v>130.79</v>
      </c>
      <c r="E21" s="1052">
        <f>SUM(E44,E67,E107)</f>
        <v>0.1229</v>
      </c>
      <c r="F21" s="1050">
        <f t="shared" si="2"/>
        <v>50.808599999999998</v>
      </c>
      <c r="G21" s="360">
        <f>SUM(G44,G67,G107)</f>
        <v>41.618699999999997</v>
      </c>
      <c r="H21" s="361">
        <f>SUM(H44,H67,H107)</f>
        <v>0.1229</v>
      </c>
      <c r="I21" s="362">
        <f>SUM(I44,I67,I107)</f>
        <v>9.0670000000000002</v>
      </c>
      <c r="J21" s="146">
        <f t="shared" si="3"/>
        <v>79.858499999999992</v>
      </c>
      <c r="K21" s="360">
        <f t="shared" ref="K21:P21" si="11">SUM(K44,K67,K107)</f>
        <v>61.395999999999994</v>
      </c>
      <c r="L21" s="361">
        <f t="shared" si="11"/>
        <v>17.6296</v>
      </c>
      <c r="M21" s="362">
        <f t="shared" si="11"/>
        <v>0.83289999999999997</v>
      </c>
      <c r="N21" s="1053">
        <f t="shared" si="11"/>
        <v>0</v>
      </c>
      <c r="O21" s="145">
        <f t="shared" si="11"/>
        <v>0</v>
      </c>
      <c r="P21" s="1050">
        <f t="shared" si="11"/>
        <v>0</v>
      </c>
    </row>
    <row r="22" spans="2:16" s="1" customFormat="1" x14ac:dyDescent="0.25">
      <c r="B22" s="509" t="s">
        <v>128</v>
      </c>
      <c r="C22" s="525" t="s">
        <v>31</v>
      </c>
      <c r="D22" s="1049">
        <f t="shared" si="1"/>
        <v>7.32</v>
      </c>
      <c r="E22" s="1052">
        <f>SUM(E45,E68)</f>
        <v>0</v>
      </c>
      <c r="F22" s="1050">
        <f t="shared" si="2"/>
        <v>0</v>
      </c>
      <c r="G22" s="360">
        <f>SUM(G45,G68)</f>
        <v>0</v>
      </c>
      <c r="H22" s="361">
        <f>SUM(H45,H68)</f>
        <v>0</v>
      </c>
      <c r="I22" s="362">
        <f>SUM(I45,I68)</f>
        <v>0</v>
      </c>
      <c r="J22" s="146">
        <f t="shared" si="3"/>
        <v>7.32</v>
      </c>
      <c r="K22" s="360">
        <f t="shared" ref="K22:P22" si="12">SUM(K45,K68)</f>
        <v>6.66</v>
      </c>
      <c r="L22" s="361">
        <f t="shared" si="12"/>
        <v>0.66</v>
      </c>
      <c r="M22" s="362">
        <f t="shared" si="12"/>
        <v>0</v>
      </c>
      <c r="N22" s="1053">
        <f t="shared" si="12"/>
        <v>0</v>
      </c>
      <c r="O22" s="145">
        <f t="shared" si="12"/>
        <v>0</v>
      </c>
      <c r="P22" s="1050">
        <f t="shared" si="12"/>
        <v>0</v>
      </c>
    </row>
    <row r="23" spans="2:16" s="1" customFormat="1" x14ac:dyDescent="0.25">
      <c r="B23" s="499" t="s">
        <v>131</v>
      </c>
      <c r="C23" s="524" t="s">
        <v>33</v>
      </c>
      <c r="D23" s="1049">
        <f t="shared" si="1"/>
        <v>31.78</v>
      </c>
      <c r="E23" s="1050">
        <f>SUM(E24:E25)</f>
        <v>28.117599999999999</v>
      </c>
      <c r="F23" s="1050">
        <f t="shared" si="2"/>
        <v>0.9383999999999999</v>
      </c>
      <c r="G23" s="147">
        <f>SUM(G24:G25)</f>
        <v>8.2799999999999999E-2</v>
      </c>
      <c r="H23" s="148">
        <f>SUM(H24:H25)</f>
        <v>2.76E-2</v>
      </c>
      <c r="I23" s="149">
        <f>SUM(I24:I25)</f>
        <v>0.82799999999999996</v>
      </c>
      <c r="J23" s="146">
        <f t="shared" si="3"/>
        <v>2.7239999999999998</v>
      </c>
      <c r="K23" s="147">
        <f t="shared" ref="K23:P23" si="13">SUM(K24:K25)</f>
        <v>1.1039999999999999</v>
      </c>
      <c r="L23" s="148">
        <f t="shared" si="13"/>
        <v>1.5924</v>
      </c>
      <c r="M23" s="149">
        <f t="shared" si="13"/>
        <v>2.76E-2</v>
      </c>
      <c r="N23" s="1051">
        <f t="shared" si="13"/>
        <v>0</v>
      </c>
      <c r="O23" s="145">
        <f t="shared" si="13"/>
        <v>0</v>
      </c>
      <c r="P23" s="1050">
        <f t="shared" si="13"/>
        <v>0</v>
      </c>
    </row>
    <row r="24" spans="2:16" s="1" customFormat="1" x14ac:dyDescent="0.25">
      <c r="B24" s="509" t="s">
        <v>133</v>
      </c>
      <c r="C24" s="525" t="s">
        <v>600</v>
      </c>
      <c r="D24" s="1049">
        <f t="shared" si="1"/>
        <v>28.53</v>
      </c>
      <c r="E24" s="1052">
        <f>SUM(E47,E70,E109)</f>
        <v>28.09</v>
      </c>
      <c r="F24" s="1054">
        <f t="shared" si="2"/>
        <v>0</v>
      </c>
      <c r="G24" s="1055">
        <f t="shared" ref="G24:I25" si="14">SUM(G47,G70,G109)</f>
        <v>0</v>
      </c>
      <c r="H24" s="1056">
        <f t="shared" si="14"/>
        <v>0</v>
      </c>
      <c r="I24" s="1057">
        <f t="shared" si="14"/>
        <v>0</v>
      </c>
      <c r="J24" s="142">
        <f t="shared" si="3"/>
        <v>0.44</v>
      </c>
      <c r="K24" s="1055">
        <f t="shared" ref="K24:P25" si="15">SUM(K47,K70,K109)</f>
        <v>0</v>
      </c>
      <c r="L24" s="1056">
        <f t="shared" si="15"/>
        <v>0.44</v>
      </c>
      <c r="M24" s="1057">
        <f t="shared" si="15"/>
        <v>0</v>
      </c>
      <c r="N24" s="1058">
        <f t="shared" si="15"/>
        <v>0</v>
      </c>
      <c r="O24" s="1059">
        <f t="shared" si="15"/>
        <v>0</v>
      </c>
      <c r="P24" s="1060">
        <f t="shared" si="15"/>
        <v>0</v>
      </c>
    </row>
    <row r="25" spans="2:16" s="1" customFormat="1" ht="26.25" x14ac:dyDescent="0.25">
      <c r="B25" s="509" t="s">
        <v>135</v>
      </c>
      <c r="C25" s="535" t="s">
        <v>601</v>
      </c>
      <c r="D25" s="1049">
        <f t="shared" si="1"/>
        <v>3.25</v>
      </c>
      <c r="E25" s="1052">
        <f>SUM(E48,E71,E110)</f>
        <v>2.76E-2</v>
      </c>
      <c r="F25" s="1054">
        <f t="shared" si="2"/>
        <v>0.9383999999999999</v>
      </c>
      <c r="G25" s="1055">
        <f t="shared" si="14"/>
        <v>8.2799999999999999E-2</v>
      </c>
      <c r="H25" s="1056">
        <f t="shared" si="14"/>
        <v>2.76E-2</v>
      </c>
      <c r="I25" s="1057">
        <f t="shared" si="14"/>
        <v>0.82799999999999996</v>
      </c>
      <c r="J25" s="142">
        <f t="shared" si="3"/>
        <v>2.2840000000000003</v>
      </c>
      <c r="K25" s="1055">
        <f t="shared" si="15"/>
        <v>1.1039999999999999</v>
      </c>
      <c r="L25" s="1056">
        <f t="shared" si="15"/>
        <v>1.1524000000000001</v>
      </c>
      <c r="M25" s="1057">
        <f t="shared" si="15"/>
        <v>2.76E-2</v>
      </c>
      <c r="N25" s="1058">
        <f t="shared" si="15"/>
        <v>0</v>
      </c>
      <c r="O25" s="1059">
        <f t="shared" si="15"/>
        <v>0</v>
      </c>
      <c r="P25" s="1060">
        <f t="shared" si="15"/>
        <v>0</v>
      </c>
    </row>
    <row r="26" spans="2:16" s="1" customFormat="1" x14ac:dyDescent="0.25">
      <c r="B26" s="499" t="s">
        <v>274</v>
      </c>
      <c r="C26" s="536" t="s">
        <v>39</v>
      </c>
      <c r="D26" s="1061">
        <f t="shared" si="1"/>
        <v>44.429999999999993</v>
      </c>
      <c r="E26" s="1062">
        <f>SUM(E27:E28)</f>
        <v>1.7524000000000002</v>
      </c>
      <c r="F26" s="1062">
        <f t="shared" si="2"/>
        <v>4.5015999999999998</v>
      </c>
      <c r="G26" s="1063">
        <f>SUM(G27:G28)</f>
        <v>0.3972</v>
      </c>
      <c r="H26" s="1064">
        <f>SUM(H27:H28)</f>
        <v>0.13239999999999999</v>
      </c>
      <c r="I26" s="1065">
        <f>SUM(I27:I28)</f>
        <v>3.972</v>
      </c>
      <c r="J26" s="1066">
        <f t="shared" si="3"/>
        <v>36.965999999999994</v>
      </c>
      <c r="K26" s="1063">
        <f t="shared" ref="K26:P26" si="16">SUM(K27:K28)</f>
        <v>33.655999999999999</v>
      </c>
      <c r="L26" s="1064">
        <f t="shared" si="16"/>
        <v>3.1776</v>
      </c>
      <c r="M26" s="1065">
        <f t="shared" si="16"/>
        <v>0.13239999999999999</v>
      </c>
      <c r="N26" s="1067">
        <f t="shared" si="16"/>
        <v>0</v>
      </c>
      <c r="O26" s="1068">
        <f t="shared" si="16"/>
        <v>0</v>
      </c>
      <c r="P26" s="1062">
        <f t="shared" si="16"/>
        <v>1.21</v>
      </c>
    </row>
    <row r="27" spans="2:16" s="1" customFormat="1" x14ac:dyDescent="0.25">
      <c r="B27" s="1069" t="s">
        <v>276</v>
      </c>
      <c r="C27" s="545" t="s">
        <v>41</v>
      </c>
      <c r="D27" s="1070">
        <f t="shared" si="1"/>
        <v>6.82</v>
      </c>
      <c r="E27" s="1052">
        <f>SUM(E50,E73,E112)</f>
        <v>1.6720000000000002</v>
      </c>
      <c r="F27" s="1071">
        <f t="shared" si="2"/>
        <v>1.768</v>
      </c>
      <c r="G27" s="1072">
        <f t="shared" ref="G27:I28" si="17">SUM(G50,G73,G112)</f>
        <v>0.15600000000000003</v>
      </c>
      <c r="H27" s="1073">
        <f t="shared" si="17"/>
        <v>5.2000000000000005E-2</v>
      </c>
      <c r="I27" s="1074">
        <f t="shared" si="17"/>
        <v>1.56</v>
      </c>
      <c r="J27" s="293">
        <f t="shared" si="3"/>
        <v>3.3800000000000003</v>
      </c>
      <c r="K27" s="1072">
        <f t="shared" ref="K27:P28" si="18">SUM(K50,K73,K112)</f>
        <v>2.08</v>
      </c>
      <c r="L27" s="1073">
        <f t="shared" si="18"/>
        <v>1.2480000000000002</v>
      </c>
      <c r="M27" s="1074">
        <f t="shared" si="18"/>
        <v>5.2000000000000005E-2</v>
      </c>
      <c r="N27" s="1075">
        <f t="shared" si="18"/>
        <v>0</v>
      </c>
      <c r="O27" s="1076">
        <f t="shared" si="18"/>
        <v>0</v>
      </c>
      <c r="P27" s="1077">
        <f t="shared" si="18"/>
        <v>0</v>
      </c>
    </row>
    <row r="28" spans="2:16" s="1" customFormat="1" ht="26.25" x14ac:dyDescent="0.25">
      <c r="B28" s="1069" t="s">
        <v>278</v>
      </c>
      <c r="C28" s="552" t="s">
        <v>43</v>
      </c>
      <c r="D28" s="1061">
        <f t="shared" si="1"/>
        <v>37.61</v>
      </c>
      <c r="E28" s="1052">
        <f>SUM(E51,E74,E113)</f>
        <v>8.0399999999999985E-2</v>
      </c>
      <c r="F28" s="1062">
        <f t="shared" si="2"/>
        <v>2.7336</v>
      </c>
      <c r="G28" s="409">
        <f t="shared" si="17"/>
        <v>0.24119999999999997</v>
      </c>
      <c r="H28" s="410">
        <f t="shared" si="17"/>
        <v>8.0399999999999985E-2</v>
      </c>
      <c r="I28" s="411">
        <f t="shared" si="17"/>
        <v>2.4119999999999999</v>
      </c>
      <c r="J28" s="1066">
        <f t="shared" si="3"/>
        <v>33.585999999999999</v>
      </c>
      <c r="K28" s="409">
        <f t="shared" si="18"/>
        <v>31.576000000000001</v>
      </c>
      <c r="L28" s="410">
        <f t="shared" si="18"/>
        <v>1.9295999999999998</v>
      </c>
      <c r="M28" s="411">
        <f t="shared" si="18"/>
        <v>8.0399999999999985E-2</v>
      </c>
      <c r="N28" s="1078">
        <f t="shared" si="18"/>
        <v>0</v>
      </c>
      <c r="O28" s="413">
        <f t="shared" si="18"/>
        <v>0</v>
      </c>
      <c r="P28" s="1079">
        <f t="shared" si="18"/>
        <v>1.21</v>
      </c>
    </row>
    <row r="29" spans="2:16" s="1" customFormat="1" x14ac:dyDescent="0.25">
      <c r="B29" s="1080" t="s">
        <v>282</v>
      </c>
      <c r="C29" s="556" t="s">
        <v>602</v>
      </c>
      <c r="D29" s="1061">
        <f t="shared" si="1"/>
        <v>0</v>
      </c>
      <c r="E29" s="1062">
        <f>SUM(E30:E32)</f>
        <v>0</v>
      </c>
      <c r="F29" s="1062">
        <f t="shared" si="2"/>
        <v>0</v>
      </c>
      <c r="G29" s="1063">
        <f>SUM(G30:G32)</f>
        <v>0</v>
      </c>
      <c r="H29" s="1064">
        <f>SUM(H30:H32)</f>
        <v>0</v>
      </c>
      <c r="I29" s="1065">
        <f>SUM(I30:I32)</f>
        <v>0</v>
      </c>
      <c r="J29" s="1066">
        <f t="shared" si="3"/>
        <v>0</v>
      </c>
      <c r="K29" s="1063">
        <f t="shared" ref="K29:P29" si="19">SUM(K30:K32)</f>
        <v>0</v>
      </c>
      <c r="L29" s="1064">
        <f t="shared" si="19"/>
        <v>0</v>
      </c>
      <c r="M29" s="1065">
        <f t="shared" si="19"/>
        <v>0</v>
      </c>
      <c r="N29" s="1067">
        <f t="shared" si="19"/>
        <v>0</v>
      </c>
      <c r="O29" s="1068">
        <f t="shared" si="19"/>
        <v>0</v>
      </c>
      <c r="P29" s="1062">
        <f t="shared" si="19"/>
        <v>0</v>
      </c>
    </row>
    <row r="30" spans="2:16" s="1" customFormat="1" x14ac:dyDescent="0.25">
      <c r="B30" s="1081" t="s">
        <v>284</v>
      </c>
      <c r="C30" s="1082" t="s">
        <v>603</v>
      </c>
      <c r="D30" s="1061">
        <f t="shared" si="1"/>
        <v>0</v>
      </c>
      <c r="E30" s="1079">
        <f>SUM(E53,E76,E115)</f>
        <v>0</v>
      </c>
      <c r="F30" s="1062">
        <f t="shared" si="2"/>
        <v>0</v>
      </c>
      <c r="G30" s="409">
        <f t="shared" ref="G30:I32" si="20">SUM(G53,G76,G115)</f>
        <v>0</v>
      </c>
      <c r="H30" s="410">
        <f t="shared" si="20"/>
        <v>0</v>
      </c>
      <c r="I30" s="411">
        <f t="shared" si="20"/>
        <v>0</v>
      </c>
      <c r="J30" s="1066">
        <f t="shared" si="3"/>
        <v>0</v>
      </c>
      <c r="K30" s="409">
        <f t="shared" ref="K30:P32" si="21">SUM(K53,K76,K115)</f>
        <v>0</v>
      </c>
      <c r="L30" s="410">
        <f t="shared" si="21"/>
        <v>0</v>
      </c>
      <c r="M30" s="411">
        <f t="shared" si="21"/>
        <v>0</v>
      </c>
      <c r="N30" s="1078">
        <f t="shared" si="21"/>
        <v>0</v>
      </c>
      <c r="O30" s="413">
        <f t="shared" si="21"/>
        <v>0</v>
      </c>
      <c r="P30" s="1079">
        <f t="shared" si="21"/>
        <v>0</v>
      </c>
    </row>
    <row r="31" spans="2:16" s="1" customFormat="1" x14ac:dyDescent="0.25">
      <c r="B31" s="1081" t="s">
        <v>604</v>
      </c>
      <c r="C31" s="1082" t="s">
        <v>603</v>
      </c>
      <c r="D31" s="1061">
        <f t="shared" si="1"/>
        <v>0</v>
      </c>
      <c r="E31" s="1079">
        <f>SUM(E54,E77,E116)</f>
        <v>0</v>
      </c>
      <c r="F31" s="1062">
        <f t="shared" si="2"/>
        <v>0</v>
      </c>
      <c r="G31" s="409">
        <f t="shared" si="20"/>
        <v>0</v>
      </c>
      <c r="H31" s="410">
        <f t="shared" si="20"/>
        <v>0</v>
      </c>
      <c r="I31" s="411">
        <f t="shared" si="20"/>
        <v>0</v>
      </c>
      <c r="J31" s="1066">
        <f t="shared" si="3"/>
        <v>0</v>
      </c>
      <c r="K31" s="409">
        <f t="shared" si="21"/>
        <v>0</v>
      </c>
      <c r="L31" s="410">
        <f t="shared" si="21"/>
        <v>0</v>
      </c>
      <c r="M31" s="411">
        <f t="shared" si="21"/>
        <v>0</v>
      </c>
      <c r="N31" s="1078">
        <f t="shared" si="21"/>
        <v>0</v>
      </c>
      <c r="O31" s="413">
        <f t="shared" si="21"/>
        <v>0</v>
      </c>
      <c r="P31" s="1079">
        <f t="shared" si="21"/>
        <v>0</v>
      </c>
    </row>
    <row r="32" spans="2:16" s="1" customFormat="1" ht="15.75" thickBot="1" x14ac:dyDescent="0.3">
      <c r="B32" s="1083" t="s">
        <v>605</v>
      </c>
      <c r="C32" s="1082" t="s">
        <v>603</v>
      </c>
      <c r="D32" s="1084">
        <f t="shared" si="1"/>
        <v>0</v>
      </c>
      <c r="E32" s="1085">
        <f>SUM(E55,E78,E117)</f>
        <v>0</v>
      </c>
      <c r="F32" s="1086">
        <f t="shared" si="2"/>
        <v>0</v>
      </c>
      <c r="G32" s="1087">
        <f t="shared" si="20"/>
        <v>0</v>
      </c>
      <c r="H32" s="1088">
        <f t="shared" si="20"/>
        <v>0</v>
      </c>
      <c r="I32" s="1089">
        <f t="shared" si="20"/>
        <v>0</v>
      </c>
      <c r="J32" s="1090">
        <f t="shared" si="3"/>
        <v>0</v>
      </c>
      <c r="K32" s="1087">
        <f t="shared" si="21"/>
        <v>0</v>
      </c>
      <c r="L32" s="1088">
        <f t="shared" si="21"/>
        <v>0</v>
      </c>
      <c r="M32" s="1089">
        <f t="shared" si="21"/>
        <v>0</v>
      </c>
      <c r="N32" s="1091">
        <f t="shared" si="21"/>
        <v>0</v>
      </c>
      <c r="O32" s="1092">
        <f t="shared" si="21"/>
        <v>0</v>
      </c>
      <c r="P32" s="1085">
        <f t="shared" si="21"/>
        <v>0</v>
      </c>
    </row>
    <row r="33" spans="2:16" s="1" customFormat="1" ht="16.5" thickTop="1" thickBot="1" x14ac:dyDescent="0.3">
      <c r="B33" s="489" t="s">
        <v>53</v>
      </c>
      <c r="C33" s="489" t="s">
        <v>606</v>
      </c>
      <c r="D33" s="1041">
        <f t="shared" si="1"/>
        <v>2964.6900000000005</v>
      </c>
      <c r="E33" s="1042">
        <f t="shared" ref="E33:P33" si="22">E34+E38+E43+E46+E49+E52</f>
        <v>29.71</v>
      </c>
      <c r="F33" s="1042">
        <f t="shared" si="22"/>
        <v>972.01</v>
      </c>
      <c r="G33" s="1043">
        <f t="shared" si="22"/>
        <v>84.63</v>
      </c>
      <c r="H33" s="1044">
        <f t="shared" si="22"/>
        <v>39.99</v>
      </c>
      <c r="I33" s="1045">
        <f t="shared" si="22"/>
        <v>847.39</v>
      </c>
      <c r="J33" s="1046">
        <f t="shared" si="22"/>
        <v>1961.7600000000002</v>
      </c>
      <c r="K33" s="1043">
        <f t="shared" si="22"/>
        <v>1407.6000000000001</v>
      </c>
      <c r="L33" s="1044">
        <f t="shared" si="22"/>
        <v>531.07000000000005</v>
      </c>
      <c r="M33" s="1045">
        <f t="shared" si="22"/>
        <v>23.090000000000003</v>
      </c>
      <c r="N33" s="1047">
        <f t="shared" si="22"/>
        <v>0</v>
      </c>
      <c r="O33" s="1048">
        <f t="shared" si="22"/>
        <v>0</v>
      </c>
      <c r="P33" s="1042">
        <f t="shared" si="22"/>
        <v>1.21</v>
      </c>
    </row>
    <row r="34" spans="2:16" s="1" customFormat="1" ht="15.75" thickTop="1" x14ac:dyDescent="0.25">
      <c r="B34" s="499" t="s">
        <v>55</v>
      </c>
      <c r="C34" s="500" t="s">
        <v>8</v>
      </c>
      <c r="D34" s="1049">
        <f t="shared" si="1"/>
        <v>0</v>
      </c>
      <c r="E34" s="1050">
        <f>SUM(E35:E37)</f>
        <v>0</v>
      </c>
      <c r="F34" s="1050">
        <f t="shared" ref="F34:F55" si="23">SUM(G34:I34)</f>
        <v>0</v>
      </c>
      <c r="G34" s="147">
        <f>SUM(G35:G37)</f>
        <v>0</v>
      </c>
      <c r="H34" s="148">
        <f>SUM(H35:H37)</f>
        <v>0</v>
      </c>
      <c r="I34" s="149">
        <f>SUM(I35:I37)</f>
        <v>0</v>
      </c>
      <c r="J34" s="146">
        <f t="shared" ref="J34:J55" si="24">SUM(K34:M34)</f>
        <v>0</v>
      </c>
      <c r="K34" s="147">
        <f t="shared" ref="K34:P34" si="25">SUM(K35:K37)</f>
        <v>0</v>
      </c>
      <c r="L34" s="148">
        <f t="shared" si="25"/>
        <v>0</v>
      </c>
      <c r="M34" s="149">
        <f t="shared" si="25"/>
        <v>0</v>
      </c>
      <c r="N34" s="1051">
        <f t="shared" si="25"/>
        <v>0</v>
      </c>
      <c r="O34" s="145">
        <f t="shared" si="25"/>
        <v>0</v>
      </c>
      <c r="P34" s="1050">
        <f t="shared" si="25"/>
        <v>0</v>
      </c>
    </row>
    <row r="35" spans="2:16" s="1" customFormat="1" x14ac:dyDescent="0.25">
      <c r="B35" s="509" t="s">
        <v>138</v>
      </c>
      <c r="C35" s="510" t="s">
        <v>10</v>
      </c>
      <c r="D35" s="1049">
        <f t="shared" si="1"/>
        <v>0</v>
      </c>
      <c r="E35" s="1093">
        <v>0</v>
      </c>
      <c r="F35" s="1050">
        <f t="shared" si="23"/>
        <v>0</v>
      </c>
      <c r="G35" s="309">
        <v>0</v>
      </c>
      <c r="H35" s="310">
        <v>0</v>
      </c>
      <c r="I35" s="311">
        <v>0</v>
      </c>
      <c r="J35" s="146">
        <f t="shared" si="24"/>
        <v>0</v>
      </c>
      <c r="K35" s="309">
        <v>0</v>
      </c>
      <c r="L35" s="310">
        <v>0</v>
      </c>
      <c r="M35" s="311">
        <v>0</v>
      </c>
      <c r="N35" s="572">
        <v>0</v>
      </c>
      <c r="O35" s="1094">
        <v>0</v>
      </c>
      <c r="P35" s="1095">
        <v>0</v>
      </c>
    </row>
    <row r="36" spans="2:16" s="1" customFormat="1" x14ac:dyDescent="0.25">
      <c r="B36" s="509" t="s">
        <v>140</v>
      </c>
      <c r="C36" s="510" t="s">
        <v>11</v>
      </c>
      <c r="D36" s="1049">
        <f t="shared" si="1"/>
        <v>0</v>
      </c>
      <c r="E36" s="1093">
        <v>0</v>
      </c>
      <c r="F36" s="1050">
        <f t="shared" si="23"/>
        <v>0</v>
      </c>
      <c r="G36" s="309">
        <v>0</v>
      </c>
      <c r="H36" s="310">
        <v>0</v>
      </c>
      <c r="I36" s="311">
        <v>0</v>
      </c>
      <c r="J36" s="146">
        <f t="shared" si="24"/>
        <v>0</v>
      </c>
      <c r="K36" s="309">
        <v>0</v>
      </c>
      <c r="L36" s="310">
        <v>0</v>
      </c>
      <c r="M36" s="311">
        <v>0</v>
      </c>
      <c r="N36" s="572">
        <v>0</v>
      </c>
      <c r="O36" s="1094">
        <v>0</v>
      </c>
      <c r="P36" s="1095">
        <v>0</v>
      </c>
    </row>
    <row r="37" spans="2:16" s="1" customFormat="1" x14ac:dyDescent="0.25">
      <c r="B37" s="509" t="s">
        <v>607</v>
      </c>
      <c r="C37" s="510" t="s">
        <v>13</v>
      </c>
      <c r="D37" s="1049">
        <f t="shared" si="1"/>
        <v>0</v>
      </c>
      <c r="E37" s="1093">
        <v>0</v>
      </c>
      <c r="F37" s="1050">
        <f t="shared" si="23"/>
        <v>0</v>
      </c>
      <c r="G37" s="309">
        <v>0</v>
      </c>
      <c r="H37" s="310">
        <v>0</v>
      </c>
      <c r="I37" s="311">
        <v>0</v>
      </c>
      <c r="J37" s="146">
        <f t="shared" si="24"/>
        <v>0</v>
      </c>
      <c r="K37" s="309">
        <v>0</v>
      </c>
      <c r="L37" s="310">
        <v>0</v>
      </c>
      <c r="M37" s="311">
        <v>0</v>
      </c>
      <c r="N37" s="572">
        <v>0</v>
      </c>
      <c r="O37" s="1094">
        <v>0</v>
      </c>
      <c r="P37" s="1095">
        <v>0</v>
      </c>
    </row>
    <row r="38" spans="2:16" s="1" customFormat="1" x14ac:dyDescent="0.25">
      <c r="B38" s="499" t="s">
        <v>141</v>
      </c>
      <c r="C38" s="520" t="s">
        <v>15</v>
      </c>
      <c r="D38" s="1049">
        <f t="shared" si="1"/>
        <v>2778.6600000000003</v>
      </c>
      <c r="E38" s="1050">
        <f>SUM(E39:E42)</f>
        <v>0</v>
      </c>
      <c r="F38" s="1050">
        <f t="shared" si="23"/>
        <v>925.38</v>
      </c>
      <c r="G38" s="147">
        <f>SUM(G39:G42)</f>
        <v>43.379999999999995</v>
      </c>
      <c r="H38" s="148">
        <f>SUM(H39:H42)</f>
        <v>39.99</v>
      </c>
      <c r="I38" s="149">
        <f>SUM(I39:I42)</f>
        <v>842.01</v>
      </c>
      <c r="J38" s="146">
        <f t="shared" si="24"/>
        <v>1853.2800000000002</v>
      </c>
      <c r="K38" s="147">
        <f t="shared" ref="K38:P38" si="26">SUM(K39:K42)</f>
        <v>1316.1000000000001</v>
      </c>
      <c r="L38" s="148">
        <f t="shared" si="26"/>
        <v>514.80000000000007</v>
      </c>
      <c r="M38" s="149">
        <f t="shared" si="26"/>
        <v>22.380000000000003</v>
      </c>
      <c r="N38" s="1051">
        <f t="shared" si="26"/>
        <v>0</v>
      </c>
      <c r="O38" s="145">
        <f t="shared" si="26"/>
        <v>0</v>
      </c>
      <c r="P38" s="1050">
        <f t="shared" si="26"/>
        <v>0</v>
      </c>
    </row>
    <row r="39" spans="2:16" s="1" customFormat="1" x14ac:dyDescent="0.25">
      <c r="B39" s="509" t="s">
        <v>143</v>
      </c>
      <c r="C39" s="510" t="s">
        <v>17</v>
      </c>
      <c r="D39" s="1049">
        <f t="shared" si="1"/>
        <v>206.52</v>
      </c>
      <c r="E39" s="1093">
        <v>0</v>
      </c>
      <c r="F39" s="1050">
        <f t="shared" si="23"/>
        <v>31.99</v>
      </c>
      <c r="G39" s="309">
        <v>26.64</v>
      </c>
      <c r="H39" s="310">
        <v>4.22</v>
      </c>
      <c r="I39" s="311">
        <v>1.1299999999999999</v>
      </c>
      <c r="J39" s="146">
        <f t="shared" si="24"/>
        <v>174.53</v>
      </c>
      <c r="K39" s="309">
        <v>68.260000000000005</v>
      </c>
      <c r="L39" s="310">
        <v>100.17</v>
      </c>
      <c r="M39" s="311">
        <v>6.1</v>
      </c>
      <c r="N39" s="572">
        <v>0</v>
      </c>
      <c r="O39" s="1094">
        <v>0</v>
      </c>
      <c r="P39" s="1095">
        <v>0</v>
      </c>
    </row>
    <row r="40" spans="2:16" s="1" customFormat="1" x14ac:dyDescent="0.25">
      <c r="B40" s="509" t="s">
        <v>145</v>
      </c>
      <c r="C40" s="510" t="s">
        <v>597</v>
      </c>
      <c r="D40" s="1049">
        <f t="shared" si="1"/>
        <v>10.5</v>
      </c>
      <c r="E40" s="1093">
        <v>0</v>
      </c>
      <c r="F40" s="1050">
        <f t="shared" si="23"/>
        <v>0</v>
      </c>
      <c r="G40" s="309">
        <v>0</v>
      </c>
      <c r="H40" s="310">
        <v>0</v>
      </c>
      <c r="I40" s="311">
        <v>0</v>
      </c>
      <c r="J40" s="146">
        <f t="shared" si="24"/>
        <v>10.5</v>
      </c>
      <c r="K40" s="309">
        <v>7.16</v>
      </c>
      <c r="L40" s="310">
        <v>3.34</v>
      </c>
      <c r="M40" s="311">
        <v>0</v>
      </c>
      <c r="N40" s="572">
        <v>0</v>
      </c>
      <c r="O40" s="1094">
        <v>0</v>
      </c>
      <c r="P40" s="1095">
        <v>0</v>
      </c>
    </row>
    <row r="41" spans="2:16" s="1" customFormat="1" x14ac:dyDescent="0.25">
      <c r="B41" s="509" t="s">
        <v>608</v>
      </c>
      <c r="C41" s="510" t="s">
        <v>23</v>
      </c>
      <c r="D41" s="1049">
        <f t="shared" si="1"/>
        <v>1978.63</v>
      </c>
      <c r="E41" s="1093">
        <v>0</v>
      </c>
      <c r="F41" s="1050">
        <f t="shared" si="23"/>
        <v>838.43</v>
      </c>
      <c r="G41" s="309">
        <v>0</v>
      </c>
      <c r="H41" s="310">
        <v>0</v>
      </c>
      <c r="I41" s="311">
        <v>838.43</v>
      </c>
      <c r="J41" s="146">
        <f t="shared" si="24"/>
        <v>1140.2</v>
      </c>
      <c r="K41" s="309">
        <v>1140.2</v>
      </c>
      <c r="L41" s="310">
        <v>0</v>
      </c>
      <c r="M41" s="311">
        <v>0</v>
      </c>
      <c r="N41" s="572">
        <v>0</v>
      </c>
      <c r="O41" s="1094">
        <v>0</v>
      </c>
      <c r="P41" s="1095">
        <v>0</v>
      </c>
    </row>
    <row r="42" spans="2:16" s="1" customFormat="1" ht="38.25" x14ac:dyDescent="0.25">
      <c r="B42" s="509" t="s">
        <v>609</v>
      </c>
      <c r="C42" s="510" t="s">
        <v>599</v>
      </c>
      <c r="D42" s="1049">
        <f t="shared" si="1"/>
        <v>583.0100000000001</v>
      </c>
      <c r="E42" s="1093">
        <v>0</v>
      </c>
      <c r="F42" s="1050">
        <f t="shared" si="23"/>
        <v>54.960000000000008</v>
      </c>
      <c r="G42" s="309">
        <v>16.739999999999998</v>
      </c>
      <c r="H42" s="310">
        <v>35.770000000000003</v>
      </c>
      <c r="I42" s="311">
        <v>2.4500000000000002</v>
      </c>
      <c r="J42" s="146">
        <f t="shared" si="24"/>
        <v>528.05000000000007</v>
      </c>
      <c r="K42" s="309">
        <v>100.48</v>
      </c>
      <c r="L42" s="310">
        <v>411.29</v>
      </c>
      <c r="M42" s="311">
        <v>16.28</v>
      </c>
      <c r="N42" s="572">
        <v>0</v>
      </c>
      <c r="O42" s="1094">
        <v>0</v>
      </c>
      <c r="P42" s="1095">
        <v>0</v>
      </c>
    </row>
    <row r="43" spans="2:16" s="1" customFormat="1" x14ac:dyDescent="0.25">
      <c r="B43" s="499" t="s">
        <v>302</v>
      </c>
      <c r="C43" s="524" t="s">
        <v>27</v>
      </c>
      <c r="D43" s="1049">
        <f t="shared" si="1"/>
        <v>125.82</v>
      </c>
      <c r="E43" s="1050">
        <f>SUM(E44:E45)</f>
        <v>0</v>
      </c>
      <c r="F43" s="1050">
        <f t="shared" si="23"/>
        <v>46.63</v>
      </c>
      <c r="G43" s="147">
        <f>SUM(G44:G45)</f>
        <v>41.25</v>
      </c>
      <c r="H43" s="148">
        <f>SUM(H44:H45)</f>
        <v>0</v>
      </c>
      <c r="I43" s="149">
        <f>SUM(I44:I45)</f>
        <v>5.38</v>
      </c>
      <c r="J43" s="146">
        <f t="shared" si="24"/>
        <v>79.19</v>
      </c>
      <c r="K43" s="147">
        <f t="shared" ref="K43:P43" si="27">SUM(K44:K45)</f>
        <v>63.14</v>
      </c>
      <c r="L43" s="148">
        <f t="shared" si="27"/>
        <v>15.34</v>
      </c>
      <c r="M43" s="149">
        <f t="shared" si="27"/>
        <v>0.71</v>
      </c>
      <c r="N43" s="1051">
        <f t="shared" si="27"/>
        <v>0</v>
      </c>
      <c r="O43" s="145">
        <f t="shared" si="27"/>
        <v>0</v>
      </c>
      <c r="P43" s="1050">
        <f t="shared" si="27"/>
        <v>0</v>
      </c>
    </row>
    <row r="44" spans="2:16" s="1" customFormat="1" ht="51.75" x14ac:dyDescent="0.25">
      <c r="B44" s="509" t="s">
        <v>304</v>
      </c>
      <c r="C44" s="525" t="s">
        <v>29</v>
      </c>
      <c r="D44" s="1049">
        <f t="shared" si="1"/>
        <v>118.5</v>
      </c>
      <c r="E44" s="1093">
        <v>0</v>
      </c>
      <c r="F44" s="1050">
        <f t="shared" si="23"/>
        <v>46.63</v>
      </c>
      <c r="G44" s="309">
        <v>41.25</v>
      </c>
      <c r="H44" s="310">
        <v>0</v>
      </c>
      <c r="I44" s="311">
        <v>5.38</v>
      </c>
      <c r="J44" s="146">
        <f t="shared" si="24"/>
        <v>71.86999999999999</v>
      </c>
      <c r="K44" s="309">
        <v>56.48</v>
      </c>
      <c r="L44" s="310">
        <v>14.68</v>
      </c>
      <c r="M44" s="311">
        <v>0.71</v>
      </c>
      <c r="N44" s="572">
        <v>0</v>
      </c>
      <c r="O44" s="1094">
        <v>0</v>
      </c>
      <c r="P44" s="1095">
        <v>0</v>
      </c>
    </row>
    <row r="45" spans="2:16" s="1" customFormat="1" x14ac:dyDescent="0.25">
      <c r="B45" s="509" t="s">
        <v>305</v>
      </c>
      <c r="C45" s="525" t="s">
        <v>31</v>
      </c>
      <c r="D45" s="1049">
        <f t="shared" si="1"/>
        <v>7.32</v>
      </c>
      <c r="E45" s="1093">
        <v>0</v>
      </c>
      <c r="F45" s="1050">
        <f t="shared" si="23"/>
        <v>0</v>
      </c>
      <c r="G45" s="309">
        <v>0</v>
      </c>
      <c r="H45" s="310">
        <v>0</v>
      </c>
      <c r="I45" s="311">
        <v>0</v>
      </c>
      <c r="J45" s="146">
        <f t="shared" si="24"/>
        <v>7.32</v>
      </c>
      <c r="K45" s="309">
        <v>6.66</v>
      </c>
      <c r="L45" s="310">
        <v>0.66</v>
      </c>
      <c r="M45" s="311">
        <v>0</v>
      </c>
      <c r="N45" s="572">
        <v>0</v>
      </c>
      <c r="O45" s="1094">
        <v>0</v>
      </c>
      <c r="P45" s="1095">
        <v>0</v>
      </c>
    </row>
    <row r="46" spans="2:16" s="1" customFormat="1" x14ac:dyDescent="0.25">
      <c r="B46" s="499" t="s">
        <v>307</v>
      </c>
      <c r="C46" s="524" t="s">
        <v>33</v>
      </c>
      <c r="D46" s="1049">
        <f t="shared" si="1"/>
        <v>29.02</v>
      </c>
      <c r="E46" s="1050">
        <f>SUM(E47:E48)</f>
        <v>28.09</v>
      </c>
      <c r="F46" s="1050">
        <f t="shared" si="23"/>
        <v>0</v>
      </c>
      <c r="G46" s="147">
        <f>SUM(G47:G48)</f>
        <v>0</v>
      </c>
      <c r="H46" s="148">
        <f>SUM(H47:H48)</f>
        <v>0</v>
      </c>
      <c r="I46" s="149">
        <f>SUM(I47:I48)</f>
        <v>0</v>
      </c>
      <c r="J46" s="146">
        <f t="shared" si="24"/>
        <v>0.92999999999999994</v>
      </c>
      <c r="K46" s="147">
        <f t="shared" ref="K46:P46" si="28">SUM(K47:K48)</f>
        <v>0</v>
      </c>
      <c r="L46" s="148">
        <f t="shared" si="28"/>
        <v>0.92999999999999994</v>
      </c>
      <c r="M46" s="149">
        <f t="shared" si="28"/>
        <v>0</v>
      </c>
      <c r="N46" s="1051">
        <f t="shared" si="28"/>
        <v>0</v>
      </c>
      <c r="O46" s="145">
        <f t="shared" si="28"/>
        <v>0</v>
      </c>
      <c r="P46" s="1050">
        <f t="shared" si="28"/>
        <v>0</v>
      </c>
    </row>
    <row r="47" spans="2:16" s="1" customFormat="1" x14ac:dyDescent="0.25">
      <c r="B47" s="509" t="s">
        <v>308</v>
      </c>
      <c r="C47" s="525" t="s">
        <v>600</v>
      </c>
      <c r="D47" s="1049">
        <f t="shared" si="1"/>
        <v>28.53</v>
      </c>
      <c r="E47" s="1093">
        <v>28.09</v>
      </c>
      <c r="F47" s="1050">
        <f t="shared" si="23"/>
        <v>0</v>
      </c>
      <c r="G47" s="309">
        <v>0</v>
      </c>
      <c r="H47" s="310">
        <v>0</v>
      </c>
      <c r="I47" s="311">
        <v>0</v>
      </c>
      <c r="J47" s="146">
        <f t="shared" si="24"/>
        <v>0.44</v>
      </c>
      <c r="K47" s="309">
        <v>0</v>
      </c>
      <c r="L47" s="310">
        <v>0.44</v>
      </c>
      <c r="M47" s="311">
        <v>0</v>
      </c>
      <c r="N47" s="572">
        <v>0</v>
      </c>
      <c r="O47" s="1094">
        <v>0</v>
      </c>
      <c r="P47" s="1095">
        <v>0</v>
      </c>
    </row>
    <row r="48" spans="2:16" s="1" customFormat="1" ht="26.25" x14ac:dyDescent="0.25">
      <c r="B48" s="509" t="s">
        <v>308</v>
      </c>
      <c r="C48" s="581" t="s">
        <v>601</v>
      </c>
      <c r="D48" s="1049">
        <f t="shared" si="1"/>
        <v>0.49</v>
      </c>
      <c r="E48" s="1093">
        <v>0</v>
      </c>
      <c r="F48" s="1050">
        <f t="shared" si="23"/>
        <v>0</v>
      </c>
      <c r="G48" s="309">
        <v>0</v>
      </c>
      <c r="H48" s="310">
        <v>0</v>
      </c>
      <c r="I48" s="311">
        <v>0</v>
      </c>
      <c r="J48" s="146">
        <f t="shared" si="24"/>
        <v>0.49</v>
      </c>
      <c r="K48" s="309">
        <v>0</v>
      </c>
      <c r="L48" s="310">
        <v>0.49</v>
      </c>
      <c r="M48" s="311">
        <v>0</v>
      </c>
      <c r="N48" s="572">
        <v>0</v>
      </c>
      <c r="O48" s="1094">
        <v>0</v>
      </c>
      <c r="P48" s="1095">
        <v>0</v>
      </c>
    </row>
    <row r="49" spans="2:17" s="1" customFormat="1" x14ac:dyDescent="0.25">
      <c r="B49" s="499" t="s">
        <v>312</v>
      </c>
      <c r="C49" s="536" t="s">
        <v>39</v>
      </c>
      <c r="D49" s="1061">
        <f t="shared" si="1"/>
        <v>31.19</v>
      </c>
      <c r="E49" s="1062">
        <f>SUM(E50:E51)</f>
        <v>1.62</v>
      </c>
      <c r="F49" s="1062">
        <f t="shared" si="23"/>
        <v>0</v>
      </c>
      <c r="G49" s="1063">
        <f>SUM(G50:G51)</f>
        <v>0</v>
      </c>
      <c r="H49" s="1064">
        <f>SUM(H50:H51)</f>
        <v>0</v>
      </c>
      <c r="I49" s="1065">
        <f>SUM(I50:I51)</f>
        <v>0</v>
      </c>
      <c r="J49" s="1066">
        <f t="shared" si="24"/>
        <v>28.36</v>
      </c>
      <c r="K49" s="1063">
        <f t="shared" ref="K49:P49" si="29">SUM(K50:K51)</f>
        <v>28.36</v>
      </c>
      <c r="L49" s="1064">
        <f t="shared" si="29"/>
        <v>0</v>
      </c>
      <c r="M49" s="1065">
        <f t="shared" si="29"/>
        <v>0</v>
      </c>
      <c r="N49" s="1067">
        <f t="shared" si="29"/>
        <v>0</v>
      </c>
      <c r="O49" s="1068">
        <f t="shared" si="29"/>
        <v>0</v>
      </c>
      <c r="P49" s="1062">
        <f t="shared" si="29"/>
        <v>1.21</v>
      </c>
    </row>
    <row r="50" spans="2:17" s="1" customFormat="1" x14ac:dyDescent="0.25">
      <c r="B50" s="1069" t="s">
        <v>314</v>
      </c>
      <c r="C50" s="545" t="s">
        <v>41</v>
      </c>
      <c r="D50" s="1070">
        <f t="shared" si="1"/>
        <v>1.62</v>
      </c>
      <c r="E50" s="1093">
        <v>1.62</v>
      </c>
      <c r="F50" s="1050">
        <f t="shared" si="23"/>
        <v>0</v>
      </c>
      <c r="G50" s="309">
        <v>0</v>
      </c>
      <c r="H50" s="310">
        <v>0</v>
      </c>
      <c r="I50" s="311">
        <v>0</v>
      </c>
      <c r="J50" s="1066">
        <f t="shared" si="24"/>
        <v>0</v>
      </c>
      <c r="K50" s="309">
        <v>0</v>
      </c>
      <c r="L50" s="310">
        <v>0</v>
      </c>
      <c r="M50" s="311">
        <v>0</v>
      </c>
      <c r="N50" s="572">
        <v>0</v>
      </c>
      <c r="O50" s="1094">
        <v>0</v>
      </c>
      <c r="P50" s="1095">
        <v>0</v>
      </c>
    </row>
    <row r="51" spans="2:17" s="1" customFormat="1" ht="26.25" x14ac:dyDescent="0.25">
      <c r="B51" s="1069" t="s">
        <v>316</v>
      </c>
      <c r="C51" s="552" t="s">
        <v>43</v>
      </c>
      <c r="D51" s="1061">
        <f t="shared" si="1"/>
        <v>29.57</v>
      </c>
      <c r="E51" s="1093">
        <v>0</v>
      </c>
      <c r="F51" s="1050">
        <f t="shared" si="23"/>
        <v>0</v>
      </c>
      <c r="G51" s="309">
        <v>0</v>
      </c>
      <c r="H51" s="310">
        <v>0</v>
      </c>
      <c r="I51" s="311">
        <v>0</v>
      </c>
      <c r="J51" s="1066">
        <f t="shared" si="24"/>
        <v>28.36</v>
      </c>
      <c r="K51" s="309">
        <v>28.36</v>
      </c>
      <c r="L51" s="310">
        <v>0</v>
      </c>
      <c r="M51" s="311">
        <v>0</v>
      </c>
      <c r="N51" s="572">
        <v>0</v>
      </c>
      <c r="O51" s="1094">
        <v>0</v>
      </c>
      <c r="P51" s="1095">
        <v>1.21</v>
      </c>
    </row>
    <row r="52" spans="2:17" s="1" customFormat="1" x14ac:dyDescent="0.25">
      <c r="B52" s="1080" t="s">
        <v>318</v>
      </c>
      <c r="C52" s="556" t="s">
        <v>602</v>
      </c>
      <c r="D52" s="1061">
        <f t="shared" si="1"/>
        <v>0</v>
      </c>
      <c r="E52" s="1062">
        <f>SUM(E53:E55)</f>
        <v>0</v>
      </c>
      <c r="F52" s="1062">
        <f t="shared" si="23"/>
        <v>0</v>
      </c>
      <c r="G52" s="1063">
        <f>SUM(G53:G55)</f>
        <v>0</v>
      </c>
      <c r="H52" s="1064">
        <f>SUM(H53:H55)</f>
        <v>0</v>
      </c>
      <c r="I52" s="1065">
        <f>SUM(I53:I55)</f>
        <v>0</v>
      </c>
      <c r="J52" s="1066">
        <f t="shared" si="24"/>
        <v>0</v>
      </c>
      <c r="K52" s="1063">
        <f t="shared" ref="K52:P52" si="30">SUM(K53:K55)</f>
        <v>0</v>
      </c>
      <c r="L52" s="1064">
        <f t="shared" si="30"/>
        <v>0</v>
      </c>
      <c r="M52" s="1065">
        <f t="shared" si="30"/>
        <v>0</v>
      </c>
      <c r="N52" s="1067">
        <f t="shared" si="30"/>
        <v>0</v>
      </c>
      <c r="O52" s="1068">
        <f t="shared" si="30"/>
        <v>0</v>
      </c>
      <c r="P52" s="1062">
        <f t="shared" si="30"/>
        <v>0</v>
      </c>
    </row>
    <row r="53" spans="2:17" s="1" customFormat="1" x14ac:dyDescent="0.25">
      <c r="B53" s="1081" t="s">
        <v>320</v>
      </c>
      <c r="C53" s="1082" t="s">
        <v>603</v>
      </c>
      <c r="D53" s="1061">
        <f t="shared" si="1"/>
        <v>0</v>
      </c>
      <c r="E53" s="1093">
        <v>0</v>
      </c>
      <c r="F53" s="1050">
        <f t="shared" si="23"/>
        <v>0</v>
      </c>
      <c r="G53" s="309">
        <v>0</v>
      </c>
      <c r="H53" s="310">
        <v>0</v>
      </c>
      <c r="I53" s="311">
        <v>0</v>
      </c>
      <c r="J53" s="1066">
        <f t="shared" si="24"/>
        <v>0</v>
      </c>
      <c r="K53" s="309">
        <v>0</v>
      </c>
      <c r="L53" s="310">
        <v>0</v>
      </c>
      <c r="M53" s="311">
        <v>0</v>
      </c>
      <c r="N53" s="572">
        <v>0</v>
      </c>
      <c r="O53" s="1094">
        <v>0</v>
      </c>
      <c r="P53" s="1095">
        <v>0</v>
      </c>
    </row>
    <row r="54" spans="2:17" s="1" customFormat="1" x14ac:dyDescent="0.25">
      <c r="B54" s="1081" t="s">
        <v>610</v>
      </c>
      <c r="C54" s="1082" t="s">
        <v>603</v>
      </c>
      <c r="D54" s="1061">
        <f t="shared" si="1"/>
        <v>0</v>
      </c>
      <c r="E54" s="1093">
        <v>0</v>
      </c>
      <c r="F54" s="1050">
        <f t="shared" si="23"/>
        <v>0</v>
      </c>
      <c r="G54" s="309">
        <v>0</v>
      </c>
      <c r="H54" s="310">
        <v>0</v>
      </c>
      <c r="I54" s="311">
        <v>0</v>
      </c>
      <c r="J54" s="1066">
        <f t="shared" si="24"/>
        <v>0</v>
      </c>
      <c r="K54" s="309">
        <v>0</v>
      </c>
      <c r="L54" s="310">
        <v>0</v>
      </c>
      <c r="M54" s="311">
        <v>0</v>
      </c>
      <c r="N54" s="572">
        <v>0</v>
      </c>
      <c r="O54" s="1094">
        <v>0</v>
      </c>
      <c r="P54" s="1095">
        <v>0</v>
      </c>
    </row>
    <row r="55" spans="2:17" s="1" customFormat="1" ht="15.75" thickBot="1" x14ac:dyDescent="0.3">
      <c r="B55" s="1083" t="s">
        <v>611</v>
      </c>
      <c r="C55" s="1082" t="s">
        <v>603</v>
      </c>
      <c r="D55" s="1084">
        <f t="shared" si="1"/>
        <v>0</v>
      </c>
      <c r="E55" s="1096">
        <v>0</v>
      </c>
      <c r="F55" s="1097">
        <f t="shared" si="23"/>
        <v>0</v>
      </c>
      <c r="G55" s="1098">
        <v>0</v>
      </c>
      <c r="H55" s="1099">
        <v>0</v>
      </c>
      <c r="I55" s="1100">
        <v>0</v>
      </c>
      <c r="J55" s="1066">
        <f t="shared" si="24"/>
        <v>0</v>
      </c>
      <c r="K55" s="1098">
        <v>0</v>
      </c>
      <c r="L55" s="1099"/>
      <c r="M55" s="1100">
        <v>0</v>
      </c>
      <c r="N55" s="1101">
        <v>0</v>
      </c>
      <c r="O55" s="1102">
        <v>0</v>
      </c>
      <c r="P55" s="1103">
        <v>0</v>
      </c>
    </row>
    <row r="56" spans="2:17" s="1" customFormat="1" ht="16.5" thickTop="1" thickBot="1" x14ac:dyDescent="0.3">
      <c r="B56" s="489" t="s">
        <v>59</v>
      </c>
      <c r="C56" s="489" t="s">
        <v>612</v>
      </c>
      <c r="D56" s="1041">
        <f t="shared" ref="D56:P56" si="31">D57+D61+D66+D69+D72+D75</f>
        <v>41.379999999999995</v>
      </c>
      <c r="E56" s="1042">
        <f t="shared" si="31"/>
        <v>0.41379999999999995</v>
      </c>
      <c r="F56" s="1042">
        <f t="shared" si="31"/>
        <v>14.069199999999999</v>
      </c>
      <c r="G56" s="1043">
        <f t="shared" si="31"/>
        <v>1.2413999999999998</v>
      </c>
      <c r="H56" s="1044">
        <f t="shared" si="31"/>
        <v>0.41379999999999995</v>
      </c>
      <c r="I56" s="1045">
        <f t="shared" si="31"/>
        <v>12.414</v>
      </c>
      <c r="J56" s="1046">
        <f t="shared" si="31"/>
        <v>26.896999999999998</v>
      </c>
      <c r="K56" s="1043">
        <f t="shared" si="31"/>
        <v>16.552</v>
      </c>
      <c r="L56" s="1044">
        <f t="shared" si="31"/>
        <v>9.9311999999999987</v>
      </c>
      <c r="M56" s="1045">
        <f t="shared" si="31"/>
        <v>0.41379999999999995</v>
      </c>
      <c r="N56" s="1047">
        <f t="shared" si="31"/>
        <v>0</v>
      </c>
      <c r="O56" s="1048">
        <f t="shared" si="31"/>
        <v>0</v>
      </c>
      <c r="P56" s="1042">
        <f t="shared" si="31"/>
        <v>0</v>
      </c>
      <c r="Q56" s="602"/>
    </row>
    <row r="57" spans="2:17" s="1" customFormat="1" ht="15.75" thickTop="1" x14ac:dyDescent="0.25">
      <c r="B57" s="499" t="s">
        <v>150</v>
      </c>
      <c r="C57" s="500" t="s">
        <v>8</v>
      </c>
      <c r="D57" s="1049">
        <f>SUM(D58:D60)</f>
        <v>0</v>
      </c>
      <c r="E57" s="1050">
        <f>SUM(E58:E60)</f>
        <v>0</v>
      </c>
      <c r="F57" s="1050">
        <f t="shared" ref="F57:F78" si="32">SUM(G57:I57)</f>
        <v>0</v>
      </c>
      <c r="G57" s="147">
        <f>SUM(G58:G60)</f>
        <v>0</v>
      </c>
      <c r="H57" s="148">
        <f>SUM(H58:H60)</f>
        <v>0</v>
      </c>
      <c r="I57" s="149">
        <f>SUM(I58:I60)</f>
        <v>0</v>
      </c>
      <c r="J57" s="146">
        <f t="shared" ref="J57:J78" si="33">SUM(K57:M57)</f>
        <v>0</v>
      </c>
      <c r="K57" s="147">
        <f t="shared" ref="K57:P57" si="34">SUM(K58:K60)</f>
        <v>0</v>
      </c>
      <c r="L57" s="148">
        <f t="shared" si="34"/>
        <v>0</v>
      </c>
      <c r="M57" s="149">
        <f t="shared" si="34"/>
        <v>0</v>
      </c>
      <c r="N57" s="1051">
        <f t="shared" si="34"/>
        <v>0</v>
      </c>
      <c r="O57" s="145">
        <f t="shared" si="34"/>
        <v>0</v>
      </c>
      <c r="P57" s="1050">
        <f t="shared" si="34"/>
        <v>0</v>
      </c>
    </row>
    <row r="58" spans="2:17" s="1" customFormat="1" x14ac:dyDescent="0.25">
      <c r="B58" s="509" t="s">
        <v>410</v>
      </c>
      <c r="C58" s="510" t="s">
        <v>10</v>
      </c>
      <c r="D58" s="603">
        <v>0</v>
      </c>
      <c r="E58" s="1052">
        <f>IFERROR($D58*E80/100, 0)</f>
        <v>0</v>
      </c>
      <c r="F58" s="1052">
        <f t="shared" si="32"/>
        <v>0</v>
      </c>
      <c r="G58" s="360">
        <f t="shared" ref="G58:I60" si="35">IFERROR($D58*G80/100, 0)</f>
        <v>0</v>
      </c>
      <c r="H58" s="361">
        <f t="shared" si="35"/>
        <v>0</v>
      </c>
      <c r="I58" s="362">
        <f t="shared" si="35"/>
        <v>0</v>
      </c>
      <c r="J58" s="308">
        <f t="shared" si="33"/>
        <v>0</v>
      </c>
      <c r="K58" s="360">
        <f t="shared" ref="K58:P60" si="36">IFERROR($D58*K80/100, 0)</f>
        <v>0</v>
      </c>
      <c r="L58" s="361">
        <f t="shared" si="36"/>
        <v>0</v>
      </c>
      <c r="M58" s="362">
        <f t="shared" si="36"/>
        <v>0</v>
      </c>
      <c r="N58" s="1053">
        <f t="shared" si="36"/>
        <v>0</v>
      </c>
      <c r="O58" s="359">
        <f t="shared" si="36"/>
        <v>0</v>
      </c>
      <c r="P58" s="1052">
        <f t="shared" si="36"/>
        <v>0</v>
      </c>
    </row>
    <row r="59" spans="2:17" s="1" customFormat="1" x14ac:dyDescent="0.25">
      <c r="B59" s="509" t="s">
        <v>411</v>
      </c>
      <c r="C59" s="510" t="s">
        <v>11</v>
      </c>
      <c r="D59" s="603">
        <v>0</v>
      </c>
      <c r="E59" s="1052">
        <f>IFERROR($D59*E81/100, 0)</f>
        <v>0</v>
      </c>
      <c r="F59" s="1052">
        <f t="shared" si="32"/>
        <v>0</v>
      </c>
      <c r="G59" s="360">
        <f t="shared" si="35"/>
        <v>0</v>
      </c>
      <c r="H59" s="361">
        <f t="shared" si="35"/>
        <v>0</v>
      </c>
      <c r="I59" s="362">
        <f t="shared" si="35"/>
        <v>0</v>
      </c>
      <c r="J59" s="308">
        <f t="shared" si="33"/>
        <v>0</v>
      </c>
      <c r="K59" s="360">
        <f t="shared" si="36"/>
        <v>0</v>
      </c>
      <c r="L59" s="361">
        <f t="shared" si="36"/>
        <v>0</v>
      </c>
      <c r="M59" s="362">
        <f t="shared" si="36"/>
        <v>0</v>
      </c>
      <c r="N59" s="1053">
        <f t="shared" si="36"/>
        <v>0</v>
      </c>
      <c r="O59" s="359">
        <f t="shared" si="36"/>
        <v>0</v>
      </c>
      <c r="P59" s="1052">
        <f t="shared" si="36"/>
        <v>0</v>
      </c>
    </row>
    <row r="60" spans="2:17" s="1" customFormat="1" x14ac:dyDescent="0.25">
      <c r="B60" s="509" t="s">
        <v>613</v>
      </c>
      <c r="C60" s="510" t="s">
        <v>13</v>
      </c>
      <c r="D60" s="603">
        <v>0</v>
      </c>
      <c r="E60" s="1052">
        <f>IFERROR($D60*E82/100, 0)</f>
        <v>0</v>
      </c>
      <c r="F60" s="1052">
        <f t="shared" si="32"/>
        <v>0</v>
      </c>
      <c r="G60" s="360">
        <f t="shared" si="35"/>
        <v>0</v>
      </c>
      <c r="H60" s="361">
        <f t="shared" si="35"/>
        <v>0</v>
      </c>
      <c r="I60" s="362">
        <f t="shared" si="35"/>
        <v>0</v>
      </c>
      <c r="J60" s="308">
        <f t="shared" si="33"/>
        <v>0</v>
      </c>
      <c r="K60" s="360">
        <f t="shared" si="36"/>
        <v>0</v>
      </c>
      <c r="L60" s="361">
        <f t="shared" si="36"/>
        <v>0</v>
      </c>
      <c r="M60" s="362">
        <f t="shared" si="36"/>
        <v>0</v>
      </c>
      <c r="N60" s="1053">
        <f t="shared" si="36"/>
        <v>0</v>
      </c>
      <c r="O60" s="359">
        <f t="shared" si="36"/>
        <v>0</v>
      </c>
      <c r="P60" s="1052">
        <f t="shared" si="36"/>
        <v>0</v>
      </c>
    </row>
    <row r="61" spans="2:17" s="1" customFormat="1" x14ac:dyDescent="0.25">
      <c r="B61" s="499" t="s">
        <v>152</v>
      </c>
      <c r="C61" s="520" t="s">
        <v>15</v>
      </c>
      <c r="D61" s="1049">
        <f>SUM(D62:D65)</f>
        <v>13.09</v>
      </c>
      <c r="E61" s="1050">
        <f>SUM(E62:E65)</f>
        <v>0.13089999999999999</v>
      </c>
      <c r="F61" s="1050">
        <f t="shared" si="32"/>
        <v>4.4505999999999997</v>
      </c>
      <c r="G61" s="147">
        <f>SUM(G62:G65)</f>
        <v>0.39269999999999994</v>
      </c>
      <c r="H61" s="148">
        <f>SUM(H62:H65)</f>
        <v>0.13089999999999999</v>
      </c>
      <c r="I61" s="149">
        <f>SUM(I62:I65)</f>
        <v>3.927</v>
      </c>
      <c r="J61" s="146">
        <f t="shared" si="33"/>
        <v>8.5085000000000015</v>
      </c>
      <c r="K61" s="147">
        <f t="shared" ref="K61:P61" si="37">SUM(K62:K65)</f>
        <v>5.2360000000000007</v>
      </c>
      <c r="L61" s="148">
        <f t="shared" si="37"/>
        <v>3.1415999999999995</v>
      </c>
      <c r="M61" s="149">
        <f t="shared" si="37"/>
        <v>0.13089999999999999</v>
      </c>
      <c r="N61" s="1051">
        <f t="shared" si="37"/>
        <v>0</v>
      </c>
      <c r="O61" s="145">
        <f t="shared" si="37"/>
        <v>0</v>
      </c>
      <c r="P61" s="1050">
        <f t="shared" si="37"/>
        <v>0</v>
      </c>
    </row>
    <row r="62" spans="2:17" s="1" customFormat="1" x14ac:dyDescent="0.25">
      <c r="B62" s="509" t="s">
        <v>154</v>
      </c>
      <c r="C62" s="510" t="s">
        <v>17</v>
      </c>
      <c r="D62" s="603">
        <v>13.09</v>
      </c>
      <c r="E62" s="1052">
        <f>IFERROR($D62*E83/100, 0)</f>
        <v>0.13089999999999999</v>
      </c>
      <c r="F62" s="1052">
        <f t="shared" si="32"/>
        <v>4.4505999999999997</v>
      </c>
      <c r="G62" s="360">
        <f t="shared" ref="G62:I65" si="38">IFERROR($D62*G83/100, 0)</f>
        <v>0.39269999999999994</v>
      </c>
      <c r="H62" s="361">
        <f t="shared" si="38"/>
        <v>0.13089999999999999</v>
      </c>
      <c r="I62" s="362">
        <f t="shared" si="38"/>
        <v>3.927</v>
      </c>
      <c r="J62" s="308">
        <f t="shared" si="33"/>
        <v>8.5085000000000015</v>
      </c>
      <c r="K62" s="360">
        <f t="shared" ref="K62:P65" si="39">IFERROR($D62*K83/100, 0)</f>
        <v>5.2360000000000007</v>
      </c>
      <c r="L62" s="361">
        <f t="shared" si="39"/>
        <v>3.1415999999999995</v>
      </c>
      <c r="M62" s="362">
        <f t="shared" si="39"/>
        <v>0.13089999999999999</v>
      </c>
      <c r="N62" s="1053">
        <f t="shared" si="39"/>
        <v>0</v>
      </c>
      <c r="O62" s="359">
        <f t="shared" si="39"/>
        <v>0</v>
      </c>
      <c r="P62" s="1052">
        <f t="shared" si="39"/>
        <v>0</v>
      </c>
    </row>
    <row r="63" spans="2:17" s="1" customFormat="1" x14ac:dyDescent="0.25">
      <c r="B63" s="509" t="s">
        <v>156</v>
      </c>
      <c r="C63" s="510" t="s">
        <v>597</v>
      </c>
      <c r="D63" s="603">
        <v>0</v>
      </c>
      <c r="E63" s="1052">
        <f>IFERROR($D63*E84/100, 0)</f>
        <v>0</v>
      </c>
      <c r="F63" s="1052">
        <f t="shared" si="32"/>
        <v>0</v>
      </c>
      <c r="G63" s="360">
        <f t="shared" si="38"/>
        <v>0</v>
      </c>
      <c r="H63" s="361">
        <f t="shared" si="38"/>
        <v>0</v>
      </c>
      <c r="I63" s="362">
        <f t="shared" si="38"/>
        <v>0</v>
      </c>
      <c r="J63" s="308">
        <f t="shared" si="33"/>
        <v>0</v>
      </c>
      <c r="K63" s="360">
        <f t="shared" si="39"/>
        <v>0</v>
      </c>
      <c r="L63" s="361">
        <f t="shared" si="39"/>
        <v>0</v>
      </c>
      <c r="M63" s="362">
        <f t="shared" si="39"/>
        <v>0</v>
      </c>
      <c r="N63" s="1053">
        <f t="shared" si="39"/>
        <v>0</v>
      </c>
      <c r="O63" s="359">
        <f t="shared" si="39"/>
        <v>0</v>
      </c>
      <c r="P63" s="1052">
        <f t="shared" si="39"/>
        <v>0</v>
      </c>
    </row>
    <row r="64" spans="2:17" s="1" customFormat="1" x14ac:dyDescent="0.25">
      <c r="B64" s="509" t="s">
        <v>158</v>
      </c>
      <c r="C64" s="510" t="s">
        <v>23</v>
      </c>
      <c r="D64" s="603">
        <v>0</v>
      </c>
      <c r="E64" s="1052">
        <f>IFERROR($D64*E85/100, 0)</f>
        <v>0</v>
      </c>
      <c r="F64" s="1052">
        <f t="shared" si="32"/>
        <v>0</v>
      </c>
      <c r="G64" s="360">
        <f t="shared" si="38"/>
        <v>0</v>
      </c>
      <c r="H64" s="361">
        <f t="shared" si="38"/>
        <v>0</v>
      </c>
      <c r="I64" s="362">
        <f t="shared" si="38"/>
        <v>0</v>
      </c>
      <c r="J64" s="308">
        <f t="shared" si="33"/>
        <v>0</v>
      </c>
      <c r="K64" s="360">
        <f t="shared" si="39"/>
        <v>0</v>
      </c>
      <c r="L64" s="361">
        <f t="shared" si="39"/>
        <v>0</v>
      </c>
      <c r="M64" s="362">
        <f t="shared" si="39"/>
        <v>0</v>
      </c>
      <c r="N64" s="1053">
        <f t="shared" si="39"/>
        <v>0</v>
      </c>
      <c r="O64" s="359">
        <f t="shared" si="39"/>
        <v>0</v>
      </c>
      <c r="P64" s="1052">
        <f t="shared" si="39"/>
        <v>0</v>
      </c>
    </row>
    <row r="65" spans="2:16" s="1" customFormat="1" ht="38.25" x14ac:dyDescent="0.25">
      <c r="B65" s="509" t="s">
        <v>614</v>
      </c>
      <c r="C65" s="510" t="s">
        <v>599</v>
      </c>
      <c r="D65" s="603">
        <v>0</v>
      </c>
      <c r="E65" s="1052">
        <f>IFERROR($D65*E86/100, 0)</f>
        <v>0</v>
      </c>
      <c r="F65" s="1052">
        <f t="shared" si="32"/>
        <v>0</v>
      </c>
      <c r="G65" s="360">
        <f t="shared" si="38"/>
        <v>0</v>
      </c>
      <c r="H65" s="361">
        <f t="shared" si="38"/>
        <v>0</v>
      </c>
      <c r="I65" s="362">
        <f t="shared" si="38"/>
        <v>0</v>
      </c>
      <c r="J65" s="308">
        <f t="shared" si="33"/>
        <v>0</v>
      </c>
      <c r="K65" s="360">
        <f t="shared" si="39"/>
        <v>0</v>
      </c>
      <c r="L65" s="361">
        <f t="shared" si="39"/>
        <v>0</v>
      </c>
      <c r="M65" s="362">
        <f t="shared" si="39"/>
        <v>0</v>
      </c>
      <c r="N65" s="1053">
        <f t="shared" si="39"/>
        <v>0</v>
      </c>
      <c r="O65" s="359">
        <f t="shared" si="39"/>
        <v>0</v>
      </c>
      <c r="P65" s="1052">
        <f t="shared" si="39"/>
        <v>0</v>
      </c>
    </row>
    <row r="66" spans="2:16" s="1" customFormat="1" x14ac:dyDescent="0.25">
      <c r="B66" s="499" t="s">
        <v>160</v>
      </c>
      <c r="C66" s="524" t="s">
        <v>27</v>
      </c>
      <c r="D66" s="1049">
        <f>D67+D68</f>
        <v>12.29</v>
      </c>
      <c r="E66" s="1050">
        <f>E67+E68</f>
        <v>0.1229</v>
      </c>
      <c r="F66" s="1050">
        <f t="shared" si="32"/>
        <v>4.1785999999999994</v>
      </c>
      <c r="G66" s="147">
        <f>G67+G68</f>
        <v>0.36869999999999997</v>
      </c>
      <c r="H66" s="148">
        <f>H67+H68</f>
        <v>0.1229</v>
      </c>
      <c r="I66" s="149">
        <f>I67+I68</f>
        <v>3.6869999999999998</v>
      </c>
      <c r="J66" s="146">
        <f t="shared" si="33"/>
        <v>7.9884999999999984</v>
      </c>
      <c r="K66" s="147">
        <f t="shared" ref="K66:P66" si="40">K67+K68</f>
        <v>4.9159999999999995</v>
      </c>
      <c r="L66" s="148">
        <f t="shared" si="40"/>
        <v>2.9495999999999998</v>
      </c>
      <c r="M66" s="149">
        <f t="shared" si="40"/>
        <v>0.1229</v>
      </c>
      <c r="N66" s="1051">
        <f t="shared" si="40"/>
        <v>0</v>
      </c>
      <c r="O66" s="145">
        <f t="shared" si="40"/>
        <v>0</v>
      </c>
      <c r="P66" s="1050">
        <f t="shared" si="40"/>
        <v>0</v>
      </c>
    </row>
    <row r="67" spans="2:16" s="1" customFormat="1" ht="51.75" x14ac:dyDescent="0.25">
      <c r="B67" s="509" t="s">
        <v>412</v>
      </c>
      <c r="C67" s="525" t="s">
        <v>29</v>
      </c>
      <c r="D67" s="603">
        <v>12.29</v>
      </c>
      <c r="E67" s="1052">
        <f>IFERROR($D67*E87/100, 0)</f>
        <v>0.1229</v>
      </c>
      <c r="F67" s="1052">
        <f t="shared" si="32"/>
        <v>4.1785999999999994</v>
      </c>
      <c r="G67" s="360">
        <f t="shared" ref="G67:I68" si="41">IFERROR($D67*G87/100, 0)</f>
        <v>0.36869999999999997</v>
      </c>
      <c r="H67" s="361">
        <f t="shared" si="41"/>
        <v>0.1229</v>
      </c>
      <c r="I67" s="362">
        <f t="shared" si="41"/>
        <v>3.6869999999999998</v>
      </c>
      <c r="J67" s="308">
        <f t="shared" si="33"/>
        <v>7.9884999999999984</v>
      </c>
      <c r="K67" s="360">
        <f t="shared" ref="K67:P68" si="42">IFERROR($D67*K87/100, 0)</f>
        <v>4.9159999999999995</v>
      </c>
      <c r="L67" s="361">
        <f t="shared" si="42"/>
        <v>2.9495999999999998</v>
      </c>
      <c r="M67" s="362">
        <f t="shared" si="42"/>
        <v>0.1229</v>
      </c>
      <c r="N67" s="1053">
        <f t="shared" si="42"/>
        <v>0</v>
      </c>
      <c r="O67" s="359">
        <f t="shared" si="42"/>
        <v>0</v>
      </c>
      <c r="P67" s="1052">
        <f t="shared" si="42"/>
        <v>0</v>
      </c>
    </row>
    <row r="68" spans="2:16" s="1" customFormat="1" x14ac:dyDescent="0.25">
      <c r="B68" s="509" t="s">
        <v>615</v>
      </c>
      <c r="C68" s="525" t="s">
        <v>31</v>
      </c>
      <c r="D68" s="603">
        <v>0</v>
      </c>
      <c r="E68" s="1052">
        <f>IFERROR($D68*E88/100, 0)</f>
        <v>0</v>
      </c>
      <c r="F68" s="1052">
        <f t="shared" si="32"/>
        <v>0</v>
      </c>
      <c r="G68" s="360">
        <f t="shared" si="41"/>
        <v>0</v>
      </c>
      <c r="H68" s="361">
        <f t="shared" si="41"/>
        <v>0</v>
      </c>
      <c r="I68" s="362">
        <f t="shared" si="41"/>
        <v>0</v>
      </c>
      <c r="J68" s="308">
        <f t="shared" si="33"/>
        <v>0</v>
      </c>
      <c r="K68" s="360">
        <f t="shared" si="42"/>
        <v>0</v>
      </c>
      <c r="L68" s="361">
        <f t="shared" si="42"/>
        <v>0</v>
      </c>
      <c r="M68" s="362">
        <f t="shared" si="42"/>
        <v>0</v>
      </c>
      <c r="N68" s="1053">
        <f t="shared" si="42"/>
        <v>0</v>
      </c>
      <c r="O68" s="359">
        <f t="shared" si="42"/>
        <v>0</v>
      </c>
      <c r="P68" s="1052">
        <f t="shared" si="42"/>
        <v>0</v>
      </c>
    </row>
    <row r="69" spans="2:16" s="1" customFormat="1" x14ac:dyDescent="0.25">
      <c r="B69" s="499" t="s">
        <v>162</v>
      </c>
      <c r="C69" s="524" t="s">
        <v>33</v>
      </c>
      <c r="D69" s="1049">
        <f>D70+D71</f>
        <v>2.76</v>
      </c>
      <c r="E69" s="1050">
        <f>E70+E71</f>
        <v>2.76E-2</v>
      </c>
      <c r="F69" s="1050">
        <f t="shared" si="32"/>
        <v>0.9383999999999999</v>
      </c>
      <c r="G69" s="147">
        <f>G70+G71</f>
        <v>8.2799999999999999E-2</v>
      </c>
      <c r="H69" s="148">
        <f>H70+H71</f>
        <v>2.76E-2</v>
      </c>
      <c r="I69" s="149">
        <f>I70+I71</f>
        <v>0.82799999999999996</v>
      </c>
      <c r="J69" s="146">
        <f t="shared" si="33"/>
        <v>1.794</v>
      </c>
      <c r="K69" s="147">
        <f t="shared" ref="K69:P69" si="43">K70+K71</f>
        <v>1.1039999999999999</v>
      </c>
      <c r="L69" s="148">
        <f t="shared" si="43"/>
        <v>0.66239999999999999</v>
      </c>
      <c r="M69" s="149">
        <f t="shared" si="43"/>
        <v>2.76E-2</v>
      </c>
      <c r="N69" s="1051">
        <f t="shared" si="43"/>
        <v>0</v>
      </c>
      <c r="O69" s="145">
        <f t="shared" si="43"/>
        <v>0</v>
      </c>
      <c r="P69" s="1050">
        <f t="shared" si="43"/>
        <v>0</v>
      </c>
    </row>
    <row r="70" spans="2:16" s="1" customFormat="1" x14ac:dyDescent="0.25">
      <c r="B70" s="509" t="s">
        <v>413</v>
      </c>
      <c r="C70" s="525" t="s">
        <v>600</v>
      </c>
      <c r="D70" s="603">
        <v>0</v>
      </c>
      <c r="E70" s="1052">
        <f>IFERROR($D70*E89/100, 0)</f>
        <v>0</v>
      </c>
      <c r="F70" s="1052">
        <f t="shared" si="32"/>
        <v>0</v>
      </c>
      <c r="G70" s="360">
        <f t="shared" ref="G70:I71" si="44">IFERROR($D70*G89/100, 0)</f>
        <v>0</v>
      </c>
      <c r="H70" s="361">
        <f t="shared" si="44"/>
        <v>0</v>
      </c>
      <c r="I70" s="362">
        <f t="shared" si="44"/>
        <v>0</v>
      </c>
      <c r="J70" s="308">
        <f t="shared" si="33"/>
        <v>0</v>
      </c>
      <c r="K70" s="360">
        <f t="shared" ref="K70:P71" si="45">IFERROR($D70*K89/100, 0)</f>
        <v>0</v>
      </c>
      <c r="L70" s="361">
        <f t="shared" si="45"/>
        <v>0</v>
      </c>
      <c r="M70" s="362">
        <f t="shared" si="45"/>
        <v>0</v>
      </c>
      <c r="N70" s="1053">
        <f t="shared" si="45"/>
        <v>0</v>
      </c>
      <c r="O70" s="359">
        <f t="shared" si="45"/>
        <v>0</v>
      </c>
      <c r="P70" s="1052">
        <f t="shared" si="45"/>
        <v>0</v>
      </c>
    </row>
    <row r="71" spans="2:16" s="1" customFormat="1" ht="26.25" x14ac:dyDescent="0.25">
      <c r="B71" s="509" t="s">
        <v>414</v>
      </c>
      <c r="C71" s="581" t="s">
        <v>601</v>
      </c>
      <c r="D71" s="603">
        <v>2.76</v>
      </c>
      <c r="E71" s="1052">
        <f>IFERROR($D71*E90/100, 0)</f>
        <v>2.76E-2</v>
      </c>
      <c r="F71" s="1052">
        <f t="shared" si="32"/>
        <v>0.9383999999999999</v>
      </c>
      <c r="G71" s="360">
        <f t="shared" si="44"/>
        <v>8.2799999999999999E-2</v>
      </c>
      <c r="H71" s="361">
        <f t="shared" si="44"/>
        <v>2.76E-2</v>
      </c>
      <c r="I71" s="362">
        <f t="shared" si="44"/>
        <v>0.82799999999999996</v>
      </c>
      <c r="J71" s="308">
        <f t="shared" si="33"/>
        <v>1.794</v>
      </c>
      <c r="K71" s="360">
        <f t="shared" si="45"/>
        <v>1.1039999999999999</v>
      </c>
      <c r="L71" s="361">
        <f t="shared" si="45"/>
        <v>0.66239999999999999</v>
      </c>
      <c r="M71" s="362">
        <f t="shared" si="45"/>
        <v>2.76E-2</v>
      </c>
      <c r="N71" s="1053">
        <f t="shared" si="45"/>
        <v>0</v>
      </c>
      <c r="O71" s="359">
        <f t="shared" si="45"/>
        <v>0</v>
      </c>
      <c r="P71" s="1052">
        <f t="shared" si="45"/>
        <v>0</v>
      </c>
    </row>
    <row r="72" spans="2:16" s="1" customFormat="1" x14ac:dyDescent="0.25">
      <c r="B72" s="499" t="s">
        <v>418</v>
      </c>
      <c r="C72" s="536" t="s">
        <v>39</v>
      </c>
      <c r="D72" s="1061">
        <f>D73+D74</f>
        <v>13.239999999999998</v>
      </c>
      <c r="E72" s="1062">
        <f>E73+E74</f>
        <v>0.13239999999999999</v>
      </c>
      <c r="F72" s="1062">
        <f t="shared" si="32"/>
        <v>4.5015999999999998</v>
      </c>
      <c r="G72" s="1063">
        <f>G73+G74</f>
        <v>0.3972</v>
      </c>
      <c r="H72" s="1064">
        <f>H73+H74</f>
        <v>0.13239999999999999</v>
      </c>
      <c r="I72" s="1065">
        <f>I73+I74</f>
        <v>3.972</v>
      </c>
      <c r="J72" s="1066">
        <f t="shared" si="33"/>
        <v>8.6059999999999999</v>
      </c>
      <c r="K72" s="1063">
        <f t="shared" ref="K72:P72" si="46">K73+K74</f>
        <v>5.2959999999999994</v>
      </c>
      <c r="L72" s="1064">
        <f t="shared" si="46"/>
        <v>3.1776</v>
      </c>
      <c r="M72" s="1065">
        <f t="shared" si="46"/>
        <v>0.13239999999999999</v>
      </c>
      <c r="N72" s="1067">
        <f t="shared" si="46"/>
        <v>0</v>
      </c>
      <c r="O72" s="1068">
        <f t="shared" si="46"/>
        <v>0</v>
      </c>
      <c r="P72" s="1062">
        <f t="shared" si="46"/>
        <v>0</v>
      </c>
    </row>
    <row r="73" spans="2:16" s="1" customFormat="1" x14ac:dyDescent="0.25">
      <c r="B73" s="1069" t="s">
        <v>616</v>
      </c>
      <c r="C73" s="545" t="s">
        <v>41</v>
      </c>
      <c r="D73" s="608">
        <v>5.2</v>
      </c>
      <c r="E73" s="1052">
        <f>IFERROR($D73*E91/100, 0)</f>
        <v>5.2000000000000005E-2</v>
      </c>
      <c r="F73" s="1052">
        <f t="shared" si="32"/>
        <v>1.768</v>
      </c>
      <c r="G73" s="360">
        <f t="shared" ref="G73:I74" si="47">IFERROR($D73*G91/100, 0)</f>
        <v>0.15600000000000003</v>
      </c>
      <c r="H73" s="361">
        <f t="shared" si="47"/>
        <v>5.2000000000000005E-2</v>
      </c>
      <c r="I73" s="362">
        <f t="shared" si="47"/>
        <v>1.56</v>
      </c>
      <c r="J73" s="308">
        <f t="shared" si="33"/>
        <v>3.3800000000000003</v>
      </c>
      <c r="K73" s="360">
        <f t="shared" ref="K73:P74" si="48">IFERROR($D73*K91/100, 0)</f>
        <v>2.08</v>
      </c>
      <c r="L73" s="361">
        <f t="shared" si="48"/>
        <v>1.2480000000000002</v>
      </c>
      <c r="M73" s="362">
        <f t="shared" si="48"/>
        <v>5.2000000000000005E-2</v>
      </c>
      <c r="N73" s="1053">
        <f t="shared" si="48"/>
        <v>0</v>
      </c>
      <c r="O73" s="359">
        <f t="shared" si="48"/>
        <v>0</v>
      </c>
      <c r="P73" s="1052">
        <f t="shared" si="48"/>
        <v>0</v>
      </c>
    </row>
    <row r="74" spans="2:16" s="1" customFormat="1" ht="26.25" x14ac:dyDescent="0.25">
      <c r="B74" s="1069" t="s">
        <v>617</v>
      </c>
      <c r="C74" s="552" t="s">
        <v>43</v>
      </c>
      <c r="D74" s="609">
        <v>8.0399999999999991</v>
      </c>
      <c r="E74" s="1052">
        <f>IFERROR($D74*E92/100, 0)</f>
        <v>8.0399999999999985E-2</v>
      </c>
      <c r="F74" s="1052">
        <f t="shared" si="32"/>
        <v>2.7336</v>
      </c>
      <c r="G74" s="360">
        <f t="shared" si="47"/>
        <v>0.24119999999999997</v>
      </c>
      <c r="H74" s="361">
        <f t="shared" si="47"/>
        <v>8.0399999999999985E-2</v>
      </c>
      <c r="I74" s="362">
        <f t="shared" si="47"/>
        <v>2.4119999999999999</v>
      </c>
      <c r="J74" s="308">
        <f t="shared" si="33"/>
        <v>5.226</v>
      </c>
      <c r="K74" s="360">
        <f t="shared" si="48"/>
        <v>3.2159999999999997</v>
      </c>
      <c r="L74" s="361">
        <f t="shared" si="48"/>
        <v>1.9295999999999998</v>
      </c>
      <c r="M74" s="362">
        <f t="shared" si="48"/>
        <v>8.0399999999999985E-2</v>
      </c>
      <c r="N74" s="1053">
        <f t="shared" si="48"/>
        <v>0</v>
      </c>
      <c r="O74" s="359">
        <f t="shared" si="48"/>
        <v>0</v>
      </c>
      <c r="P74" s="1052">
        <f t="shared" si="48"/>
        <v>0</v>
      </c>
    </row>
    <row r="75" spans="2:16" s="1" customFormat="1" x14ac:dyDescent="0.25">
      <c r="B75" s="1080" t="s">
        <v>419</v>
      </c>
      <c r="C75" s="556" t="s">
        <v>602</v>
      </c>
      <c r="D75" s="1061">
        <f>D76+D77</f>
        <v>0</v>
      </c>
      <c r="E75" s="1062">
        <f>E76+E77</f>
        <v>0</v>
      </c>
      <c r="F75" s="1062">
        <f t="shared" si="32"/>
        <v>0</v>
      </c>
      <c r="G75" s="1063">
        <f>G76+G77</f>
        <v>0</v>
      </c>
      <c r="H75" s="1064">
        <f>H76+H77</f>
        <v>0</v>
      </c>
      <c r="I75" s="1065">
        <f>I76+I77</f>
        <v>0</v>
      </c>
      <c r="J75" s="1066">
        <f t="shared" si="33"/>
        <v>0</v>
      </c>
      <c r="K75" s="1063">
        <f t="shared" ref="K75:P75" si="49">K76+K77</f>
        <v>0</v>
      </c>
      <c r="L75" s="1064">
        <f t="shared" si="49"/>
        <v>0</v>
      </c>
      <c r="M75" s="1065">
        <f t="shared" si="49"/>
        <v>0</v>
      </c>
      <c r="N75" s="1067">
        <f t="shared" si="49"/>
        <v>0</v>
      </c>
      <c r="O75" s="1068">
        <f t="shared" si="49"/>
        <v>0</v>
      </c>
      <c r="P75" s="1062">
        <f t="shared" si="49"/>
        <v>0</v>
      </c>
    </row>
    <row r="76" spans="2:16" s="1" customFormat="1" x14ac:dyDescent="0.25">
      <c r="B76" s="1081" t="s">
        <v>420</v>
      </c>
      <c r="C76" s="1082" t="s">
        <v>603</v>
      </c>
      <c r="D76" s="609">
        <v>0</v>
      </c>
      <c r="E76" s="1052">
        <f>IFERROR($D76*E93/100, 0)</f>
        <v>0</v>
      </c>
      <c r="F76" s="1052">
        <f t="shared" si="32"/>
        <v>0</v>
      </c>
      <c r="G76" s="360">
        <f t="shared" ref="G76:I78" si="50">IFERROR($D76*G93/100, 0)</f>
        <v>0</v>
      </c>
      <c r="H76" s="361">
        <f t="shared" si="50"/>
        <v>0</v>
      </c>
      <c r="I76" s="362">
        <f t="shared" si="50"/>
        <v>0</v>
      </c>
      <c r="J76" s="308">
        <f t="shared" si="33"/>
        <v>0</v>
      </c>
      <c r="K76" s="360">
        <f t="shared" ref="K76:P78" si="51">IFERROR($D76*K93/100, 0)</f>
        <v>0</v>
      </c>
      <c r="L76" s="361">
        <f t="shared" si="51"/>
        <v>0</v>
      </c>
      <c r="M76" s="362">
        <f t="shared" si="51"/>
        <v>0</v>
      </c>
      <c r="N76" s="1053">
        <f t="shared" si="51"/>
        <v>0</v>
      </c>
      <c r="O76" s="359">
        <f t="shared" si="51"/>
        <v>0</v>
      </c>
      <c r="P76" s="1052">
        <f t="shared" si="51"/>
        <v>0</v>
      </c>
    </row>
    <row r="77" spans="2:16" s="1" customFormat="1" x14ac:dyDescent="0.25">
      <c r="B77" s="1069" t="s">
        <v>421</v>
      </c>
      <c r="C77" s="1082" t="s">
        <v>603</v>
      </c>
      <c r="D77" s="609">
        <v>0</v>
      </c>
      <c r="E77" s="1052">
        <f>IFERROR($D77*E94/100, 0)</f>
        <v>0</v>
      </c>
      <c r="F77" s="1052">
        <f t="shared" si="32"/>
        <v>0</v>
      </c>
      <c r="G77" s="360">
        <f t="shared" si="50"/>
        <v>0</v>
      </c>
      <c r="H77" s="361">
        <f t="shared" si="50"/>
        <v>0</v>
      </c>
      <c r="I77" s="362">
        <f t="shared" si="50"/>
        <v>0</v>
      </c>
      <c r="J77" s="308">
        <f t="shared" si="33"/>
        <v>0</v>
      </c>
      <c r="K77" s="360">
        <f t="shared" si="51"/>
        <v>0</v>
      </c>
      <c r="L77" s="361">
        <f t="shared" si="51"/>
        <v>0</v>
      </c>
      <c r="M77" s="362">
        <f t="shared" si="51"/>
        <v>0</v>
      </c>
      <c r="N77" s="1053">
        <f t="shared" si="51"/>
        <v>0</v>
      </c>
      <c r="O77" s="359">
        <f t="shared" si="51"/>
        <v>0</v>
      </c>
      <c r="P77" s="1052">
        <f t="shared" si="51"/>
        <v>0</v>
      </c>
    </row>
    <row r="78" spans="2:16" s="1" customFormat="1" ht="15.75" thickBot="1" x14ac:dyDescent="0.3">
      <c r="B78" s="1104" t="s">
        <v>422</v>
      </c>
      <c r="C78" s="1082" t="s">
        <v>603</v>
      </c>
      <c r="D78" s="608">
        <v>0</v>
      </c>
      <c r="E78" s="1105">
        <f>IFERROR($D78*E95/100, 0)</f>
        <v>0</v>
      </c>
      <c r="F78" s="1105">
        <f t="shared" si="32"/>
        <v>0</v>
      </c>
      <c r="G78" s="1106">
        <f t="shared" si="50"/>
        <v>0</v>
      </c>
      <c r="H78" s="1107">
        <f t="shared" si="50"/>
        <v>0</v>
      </c>
      <c r="I78" s="1108">
        <f t="shared" si="50"/>
        <v>0</v>
      </c>
      <c r="J78" s="1109">
        <f t="shared" si="33"/>
        <v>0</v>
      </c>
      <c r="K78" s="1106">
        <f t="shared" si="51"/>
        <v>0</v>
      </c>
      <c r="L78" s="1107">
        <f t="shared" si="51"/>
        <v>0</v>
      </c>
      <c r="M78" s="1108">
        <f t="shared" si="51"/>
        <v>0</v>
      </c>
      <c r="N78" s="1110">
        <f t="shared" si="51"/>
        <v>0</v>
      </c>
      <c r="O78" s="1111">
        <f t="shared" si="51"/>
        <v>0</v>
      </c>
      <c r="P78" s="1105">
        <f t="shared" si="51"/>
        <v>0</v>
      </c>
    </row>
    <row r="79" spans="2:16" s="1" customFormat="1" ht="75" customHeight="1" thickBot="1" x14ac:dyDescent="0.3">
      <c r="B79" s="1029" t="s">
        <v>63</v>
      </c>
      <c r="C79" s="33" t="s">
        <v>618</v>
      </c>
      <c r="D79" s="1112" t="s">
        <v>255</v>
      </c>
      <c r="E79" s="1032" t="s">
        <v>256</v>
      </c>
      <c r="F79" s="1032" t="s">
        <v>257</v>
      </c>
      <c r="G79" s="1113" t="s">
        <v>258</v>
      </c>
      <c r="H79" s="1114" t="s">
        <v>259</v>
      </c>
      <c r="I79" s="1115" t="s">
        <v>260</v>
      </c>
      <c r="J79" s="33" t="s">
        <v>261</v>
      </c>
      <c r="K79" s="1113" t="s">
        <v>262</v>
      </c>
      <c r="L79" s="1114" t="s">
        <v>263</v>
      </c>
      <c r="M79" s="1115" t="s">
        <v>264</v>
      </c>
      <c r="N79" s="1037" t="s">
        <v>619</v>
      </c>
      <c r="O79" s="1038" t="s">
        <v>458</v>
      </c>
      <c r="P79" s="1039" t="s">
        <v>459</v>
      </c>
    </row>
    <row r="80" spans="2:16" s="1" customFormat="1" x14ac:dyDescent="0.25">
      <c r="B80" s="364" t="s">
        <v>65</v>
      </c>
      <c r="C80" s="1116" t="s">
        <v>620</v>
      </c>
      <c r="D80" s="631">
        <f t="shared" ref="D80:D95" si="52">E80+F80+J80+N80+O80+P80</f>
        <v>100</v>
      </c>
      <c r="E80" s="1117">
        <v>1</v>
      </c>
      <c r="F80" s="633">
        <f t="shared" ref="F80:F95" si="53">SUM(G80:I80)</f>
        <v>34</v>
      </c>
      <c r="G80" s="634">
        <v>3</v>
      </c>
      <c r="H80" s="635">
        <v>1</v>
      </c>
      <c r="I80" s="637">
        <v>30</v>
      </c>
      <c r="J80" s="633">
        <f t="shared" ref="J80:J95" si="54">SUM(K80:M80)</f>
        <v>65</v>
      </c>
      <c r="K80" s="634">
        <v>40</v>
      </c>
      <c r="L80" s="635">
        <v>24</v>
      </c>
      <c r="M80" s="637">
        <v>1</v>
      </c>
      <c r="N80" s="638">
        <v>0</v>
      </c>
      <c r="O80" s="1118">
        <v>0</v>
      </c>
      <c r="P80" s="640">
        <v>0</v>
      </c>
    </row>
    <row r="81" spans="2:17" s="1" customFormat="1" x14ac:dyDescent="0.25">
      <c r="B81" s="380" t="s">
        <v>69</v>
      </c>
      <c r="C81" s="1119" t="s">
        <v>621</v>
      </c>
      <c r="D81" s="643">
        <f t="shared" si="52"/>
        <v>100</v>
      </c>
      <c r="E81" s="1120">
        <v>1</v>
      </c>
      <c r="F81" s="645">
        <f t="shared" si="53"/>
        <v>34</v>
      </c>
      <c r="G81" s="646">
        <v>3</v>
      </c>
      <c r="H81" s="647">
        <v>1</v>
      </c>
      <c r="I81" s="649">
        <v>30</v>
      </c>
      <c r="J81" s="645">
        <f t="shared" si="54"/>
        <v>65</v>
      </c>
      <c r="K81" s="646">
        <v>40</v>
      </c>
      <c r="L81" s="647">
        <v>24</v>
      </c>
      <c r="M81" s="649">
        <v>1</v>
      </c>
      <c r="N81" s="650">
        <v>0</v>
      </c>
      <c r="O81" s="1121">
        <v>0</v>
      </c>
      <c r="P81" s="652">
        <v>0</v>
      </c>
    </row>
    <row r="82" spans="2:17" s="1" customFormat="1" x14ac:dyDescent="0.25">
      <c r="B82" s="380" t="s">
        <v>71</v>
      </c>
      <c r="C82" s="1119" t="s">
        <v>622</v>
      </c>
      <c r="D82" s="643">
        <f t="shared" si="52"/>
        <v>100</v>
      </c>
      <c r="E82" s="1120">
        <v>1</v>
      </c>
      <c r="F82" s="645">
        <f t="shared" si="53"/>
        <v>34</v>
      </c>
      <c r="G82" s="646">
        <v>3</v>
      </c>
      <c r="H82" s="647">
        <v>1</v>
      </c>
      <c r="I82" s="649">
        <v>30</v>
      </c>
      <c r="J82" s="645">
        <f t="shared" si="54"/>
        <v>65</v>
      </c>
      <c r="K82" s="646">
        <v>40</v>
      </c>
      <c r="L82" s="647">
        <v>24</v>
      </c>
      <c r="M82" s="649">
        <v>1</v>
      </c>
      <c r="N82" s="650">
        <v>0</v>
      </c>
      <c r="O82" s="1121">
        <v>0</v>
      </c>
      <c r="P82" s="652">
        <v>0</v>
      </c>
    </row>
    <row r="83" spans="2:17" s="1" customFormat="1" x14ac:dyDescent="0.25">
      <c r="B83" s="382" t="s">
        <v>73</v>
      </c>
      <c r="C83" s="1119" t="s">
        <v>623</v>
      </c>
      <c r="D83" s="643">
        <f t="shared" si="52"/>
        <v>100</v>
      </c>
      <c r="E83" s="1120">
        <v>1</v>
      </c>
      <c r="F83" s="645">
        <f t="shared" si="53"/>
        <v>34</v>
      </c>
      <c r="G83" s="646">
        <v>3</v>
      </c>
      <c r="H83" s="647">
        <v>1</v>
      </c>
      <c r="I83" s="649">
        <v>30</v>
      </c>
      <c r="J83" s="645">
        <f t="shared" si="54"/>
        <v>65</v>
      </c>
      <c r="K83" s="646">
        <v>40</v>
      </c>
      <c r="L83" s="647">
        <v>24</v>
      </c>
      <c r="M83" s="649">
        <v>1</v>
      </c>
      <c r="N83" s="650">
        <v>0</v>
      </c>
      <c r="O83" s="1121">
        <v>0</v>
      </c>
      <c r="P83" s="652">
        <v>0</v>
      </c>
    </row>
    <row r="84" spans="2:17" s="1" customFormat="1" x14ac:dyDescent="0.25">
      <c r="B84" s="380" t="s">
        <v>75</v>
      </c>
      <c r="C84" s="1119" t="s">
        <v>624</v>
      </c>
      <c r="D84" s="643">
        <f t="shared" si="52"/>
        <v>100</v>
      </c>
      <c r="E84" s="1120">
        <v>1</v>
      </c>
      <c r="F84" s="645">
        <f t="shared" si="53"/>
        <v>34</v>
      </c>
      <c r="G84" s="646">
        <v>3</v>
      </c>
      <c r="H84" s="647">
        <v>1</v>
      </c>
      <c r="I84" s="649">
        <v>30</v>
      </c>
      <c r="J84" s="645">
        <f t="shared" si="54"/>
        <v>65</v>
      </c>
      <c r="K84" s="646">
        <v>40</v>
      </c>
      <c r="L84" s="647">
        <v>24</v>
      </c>
      <c r="M84" s="649">
        <v>1</v>
      </c>
      <c r="N84" s="650">
        <v>0</v>
      </c>
      <c r="O84" s="1121">
        <v>0</v>
      </c>
      <c r="P84" s="652">
        <v>0</v>
      </c>
    </row>
    <row r="85" spans="2:17" s="1" customFormat="1" x14ac:dyDescent="0.25">
      <c r="B85" s="380" t="s">
        <v>466</v>
      </c>
      <c r="C85" s="1119" t="s">
        <v>625</v>
      </c>
      <c r="D85" s="643">
        <f t="shared" si="52"/>
        <v>100</v>
      </c>
      <c r="E85" s="1120">
        <v>1</v>
      </c>
      <c r="F85" s="645">
        <f t="shared" si="53"/>
        <v>34</v>
      </c>
      <c r="G85" s="646">
        <v>3</v>
      </c>
      <c r="H85" s="647">
        <v>1</v>
      </c>
      <c r="I85" s="649">
        <v>30</v>
      </c>
      <c r="J85" s="645">
        <f t="shared" si="54"/>
        <v>65</v>
      </c>
      <c r="K85" s="646">
        <v>40</v>
      </c>
      <c r="L85" s="647">
        <v>24</v>
      </c>
      <c r="M85" s="649">
        <v>1</v>
      </c>
      <c r="N85" s="650">
        <v>0</v>
      </c>
      <c r="O85" s="1121">
        <v>0</v>
      </c>
      <c r="P85" s="652">
        <v>0</v>
      </c>
    </row>
    <row r="86" spans="2:17" s="1" customFormat="1" x14ac:dyDescent="0.25">
      <c r="B86" s="380" t="s">
        <v>470</v>
      </c>
      <c r="C86" s="1119" t="s">
        <v>626</v>
      </c>
      <c r="D86" s="643">
        <f t="shared" si="52"/>
        <v>100</v>
      </c>
      <c r="E86" s="1120">
        <v>1</v>
      </c>
      <c r="F86" s="645">
        <f t="shared" si="53"/>
        <v>34</v>
      </c>
      <c r="G86" s="646">
        <v>3</v>
      </c>
      <c r="H86" s="647">
        <v>1</v>
      </c>
      <c r="I86" s="649">
        <v>30</v>
      </c>
      <c r="J86" s="645">
        <f t="shared" si="54"/>
        <v>65</v>
      </c>
      <c r="K86" s="646">
        <v>40</v>
      </c>
      <c r="L86" s="647">
        <v>24</v>
      </c>
      <c r="M86" s="649">
        <v>1</v>
      </c>
      <c r="N86" s="650">
        <v>0</v>
      </c>
      <c r="O86" s="1121">
        <v>0</v>
      </c>
      <c r="P86" s="652">
        <v>0</v>
      </c>
    </row>
    <row r="87" spans="2:17" s="1" customFormat="1" x14ac:dyDescent="0.25">
      <c r="B87" s="382" t="s">
        <v>474</v>
      </c>
      <c r="C87" s="1119" t="s">
        <v>627</v>
      </c>
      <c r="D87" s="643">
        <f t="shared" si="52"/>
        <v>100</v>
      </c>
      <c r="E87" s="1120">
        <v>1</v>
      </c>
      <c r="F87" s="645">
        <f t="shared" si="53"/>
        <v>34</v>
      </c>
      <c r="G87" s="646">
        <v>3</v>
      </c>
      <c r="H87" s="647">
        <v>1</v>
      </c>
      <c r="I87" s="649">
        <v>30</v>
      </c>
      <c r="J87" s="645">
        <f t="shared" si="54"/>
        <v>65</v>
      </c>
      <c r="K87" s="646">
        <v>40</v>
      </c>
      <c r="L87" s="647">
        <v>24</v>
      </c>
      <c r="M87" s="649">
        <v>1</v>
      </c>
      <c r="N87" s="650">
        <v>0</v>
      </c>
      <c r="O87" s="1121">
        <v>0</v>
      </c>
      <c r="P87" s="652">
        <v>0</v>
      </c>
    </row>
    <row r="88" spans="2:17" s="1" customFormat="1" x14ac:dyDescent="0.25">
      <c r="B88" s="382" t="s">
        <v>478</v>
      </c>
      <c r="C88" s="1119" t="s">
        <v>628</v>
      </c>
      <c r="D88" s="643">
        <f t="shared" si="52"/>
        <v>100</v>
      </c>
      <c r="E88" s="1120">
        <v>1</v>
      </c>
      <c r="F88" s="645">
        <f t="shared" si="53"/>
        <v>34</v>
      </c>
      <c r="G88" s="646">
        <v>3</v>
      </c>
      <c r="H88" s="647">
        <v>1</v>
      </c>
      <c r="I88" s="649">
        <v>30</v>
      </c>
      <c r="J88" s="645">
        <f t="shared" si="54"/>
        <v>65</v>
      </c>
      <c r="K88" s="646">
        <v>40</v>
      </c>
      <c r="L88" s="647">
        <v>24</v>
      </c>
      <c r="M88" s="649">
        <v>1</v>
      </c>
      <c r="N88" s="650">
        <v>0</v>
      </c>
      <c r="O88" s="1121">
        <v>0</v>
      </c>
      <c r="P88" s="652">
        <v>0</v>
      </c>
    </row>
    <row r="89" spans="2:17" s="1" customFormat="1" x14ac:dyDescent="0.25">
      <c r="B89" s="382" t="s">
        <v>494</v>
      </c>
      <c r="C89" s="1119" t="s">
        <v>629</v>
      </c>
      <c r="D89" s="643">
        <f t="shared" si="52"/>
        <v>100</v>
      </c>
      <c r="E89" s="1120">
        <v>1</v>
      </c>
      <c r="F89" s="645">
        <f t="shared" si="53"/>
        <v>34</v>
      </c>
      <c r="G89" s="646">
        <v>3</v>
      </c>
      <c r="H89" s="647">
        <v>1</v>
      </c>
      <c r="I89" s="649">
        <v>30</v>
      </c>
      <c r="J89" s="645">
        <f t="shared" si="54"/>
        <v>65</v>
      </c>
      <c r="K89" s="646">
        <v>40</v>
      </c>
      <c r="L89" s="647">
        <v>24</v>
      </c>
      <c r="M89" s="649">
        <v>1</v>
      </c>
      <c r="N89" s="650">
        <v>0</v>
      </c>
      <c r="O89" s="1121">
        <v>0</v>
      </c>
      <c r="P89" s="652">
        <v>0</v>
      </c>
    </row>
    <row r="90" spans="2:17" s="1" customFormat="1" x14ac:dyDescent="0.25">
      <c r="B90" s="382" t="s">
        <v>495</v>
      </c>
      <c r="C90" s="1119" t="s">
        <v>630</v>
      </c>
      <c r="D90" s="643">
        <f t="shared" si="52"/>
        <v>100</v>
      </c>
      <c r="E90" s="1120">
        <v>1</v>
      </c>
      <c r="F90" s="645">
        <f t="shared" si="53"/>
        <v>34</v>
      </c>
      <c r="G90" s="646">
        <v>3</v>
      </c>
      <c r="H90" s="647">
        <v>1</v>
      </c>
      <c r="I90" s="649">
        <v>30</v>
      </c>
      <c r="J90" s="645">
        <f t="shared" si="54"/>
        <v>65</v>
      </c>
      <c r="K90" s="646">
        <v>40</v>
      </c>
      <c r="L90" s="647">
        <v>24</v>
      </c>
      <c r="M90" s="649">
        <v>1</v>
      </c>
      <c r="N90" s="650">
        <v>0</v>
      </c>
      <c r="O90" s="1121">
        <v>0</v>
      </c>
      <c r="P90" s="652">
        <v>0</v>
      </c>
    </row>
    <row r="91" spans="2:17" s="1" customFormat="1" x14ac:dyDescent="0.25">
      <c r="B91" s="382" t="s">
        <v>631</v>
      </c>
      <c r="C91" s="1119" t="s">
        <v>632</v>
      </c>
      <c r="D91" s="643">
        <f t="shared" si="52"/>
        <v>100</v>
      </c>
      <c r="E91" s="1120">
        <v>1</v>
      </c>
      <c r="F91" s="645">
        <f t="shared" si="53"/>
        <v>34</v>
      </c>
      <c r="G91" s="646">
        <v>3</v>
      </c>
      <c r="H91" s="647">
        <v>1</v>
      </c>
      <c r="I91" s="649">
        <v>30</v>
      </c>
      <c r="J91" s="645">
        <f t="shared" si="54"/>
        <v>65</v>
      </c>
      <c r="K91" s="646">
        <v>40</v>
      </c>
      <c r="L91" s="647">
        <v>24</v>
      </c>
      <c r="M91" s="649">
        <v>1</v>
      </c>
      <c r="N91" s="650">
        <v>0</v>
      </c>
      <c r="O91" s="1121">
        <v>0</v>
      </c>
      <c r="P91" s="652">
        <v>0</v>
      </c>
    </row>
    <row r="92" spans="2:17" s="1" customFormat="1" x14ac:dyDescent="0.25">
      <c r="B92" s="382" t="s">
        <v>633</v>
      </c>
      <c r="C92" s="1119" t="s">
        <v>634</v>
      </c>
      <c r="D92" s="643">
        <f t="shared" si="52"/>
        <v>100</v>
      </c>
      <c r="E92" s="1120">
        <v>1</v>
      </c>
      <c r="F92" s="645">
        <f t="shared" si="53"/>
        <v>34</v>
      </c>
      <c r="G92" s="646">
        <v>3</v>
      </c>
      <c r="H92" s="647">
        <v>1</v>
      </c>
      <c r="I92" s="649">
        <v>30</v>
      </c>
      <c r="J92" s="645">
        <f t="shared" si="54"/>
        <v>65</v>
      </c>
      <c r="K92" s="646">
        <v>40</v>
      </c>
      <c r="L92" s="647">
        <v>24</v>
      </c>
      <c r="M92" s="649">
        <v>1</v>
      </c>
      <c r="N92" s="650">
        <v>0</v>
      </c>
      <c r="O92" s="1121">
        <v>0</v>
      </c>
      <c r="P92" s="652">
        <v>0</v>
      </c>
    </row>
    <row r="93" spans="2:17" s="1" customFormat="1" x14ac:dyDescent="0.25">
      <c r="B93" s="380" t="s">
        <v>635</v>
      </c>
      <c r="C93" s="1119" t="s">
        <v>636</v>
      </c>
      <c r="D93" s="643">
        <f t="shared" si="52"/>
        <v>100</v>
      </c>
      <c r="E93" s="1120">
        <v>1</v>
      </c>
      <c r="F93" s="645">
        <f t="shared" si="53"/>
        <v>34</v>
      </c>
      <c r="G93" s="646">
        <v>3</v>
      </c>
      <c r="H93" s="647">
        <v>1</v>
      </c>
      <c r="I93" s="649">
        <v>30</v>
      </c>
      <c r="J93" s="645">
        <f t="shared" si="54"/>
        <v>65</v>
      </c>
      <c r="K93" s="646">
        <v>40</v>
      </c>
      <c r="L93" s="647">
        <v>24</v>
      </c>
      <c r="M93" s="649">
        <v>1</v>
      </c>
      <c r="N93" s="650">
        <v>0</v>
      </c>
      <c r="O93" s="1121">
        <v>0</v>
      </c>
      <c r="P93" s="652">
        <v>0</v>
      </c>
    </row>
    <row r="94" spans="2:17" s="1" customFormat="1" x14ac:dyDescent="0.25">
      <c r="B94" s="382" t="s">
        <v>637</v>
      </c>
      <c r="C94" s="1122" t="s">
        <v>638</v>
      </c>
      <c r="D94" s="655">
        <f t="shared" si="52"/>
        <v>100</v>
      </c>
      <c r="E94" s="1123">
        <v>1</v>
      </c>
      <c r="F94" s="657">
        <f t="shared" si="53"/>
        <v>34</v>
      </c>
      <c r="G94" s="658">
        <v>3</v>
      </c>
      <c r="H94" s="659">
        <v>1</v>
      </c>
      <c r="I94" s="661">
        <v>30</v>
      </c>
      <c r="J94" s="657">
        <f t="shared" si="54"/>
        <v>65</v>
      </c>
      <c r="K94" s="658">
        <v>40</v>
      </c>
      <c r="L94" s="659">
        <v>24</v>
      </c>
      <c r="M94" s="661">
        <v>1</v>
      </c>
      <c r="N94" s="662">
        <v>0</v>
      </c>
      <c r="O94" s="1124">
        <v>0</v>
      </c>
      <c r="P94" s="664">
        <v>0</v>
      </c>
    </row>
    <row r="95" spans="2:17" s="1" customFormat="1" ht="15.75" thickBot="1" x14ac:dyDescent="0.3">
      <c r="B95" s="1125" t="s">
        <v>639</v>
      </c>
      <c r="C95" s="1126" t="s">
        <v>640</v>
      </c>
      <c r="D95" s="667">
        <f t="shared" si="52"/>
        <v>100</v>
      </c>
      <c r="E95" s="1127">
        <v>1</v>
      </c>
      <c r="F95" s="1128">
        <f t="shared" si="53"/>
        <v>34</v>
      </c>
      <c r="G95" s="670">
        <v>3</v>
      </c>
      <c r="H95" s="671">
        <v>1</v>
      </c>
      <c r="I95" s="673">
        <v>30</v>
      </c>
      <c r="J95" s="669">
        <f t="shared" si="54"/>
        <v>65</v>
      </c>
      <c r="K95" s="670">
        <v>40</v>
      </c>
      <c r="L95" s="671">
        <v>24</v>
      </c>
      <c r="M95" s="673">
        <v>1</v>
      </c>
      <c r="N95" s="668">
        <v>0</v>
      </c>
      <c r="O95" s="1129">
        <v>0</v>
      </c>
      <c r="P95" s="1127">
        <v>0</v>
      </c>
    </row>
    <row r="96" spans="2:17" s="1" customFormat="1" ht="16.5" thickTop="1" thickBot="1" x14ac:dyDescent="0.3">
      <c r="B96" s="489" t="s">
        <v>77</v>
      </c>
      <c r="C96" s="489" t="s">
        <v>641</v>
      </c>
      <c r="D96" s="1041">
        <f t="shared" ref="D96:P96" si="55">D97+D101+D106+D108+D111+D114</f>
        <v>6.35</v>
      </c>
      <c r="E96" s="1042">
        <f t="shared" si="55"/>
        <v>0</v>
      </c>
      <c r="F96" s="1042">
        <f t="shared" si="55"/>
        <v>0.69046309366604275</v>
      </c>
      <c r="G96" s="1043">
        <f t="shared" si="55"/>
        <v>0.57499020991757976</v>
      </c>
      <c r="H96" s="1044">
        <f t="shared" si="55"/>
        <v>9.1083284003460482E-2</v>
      </c>
      <c r="I96" s="1045">
        <f t="shared" si="55"/>
        <v>2.4389599745002502E-2</v>
      </c>
      <c r="J96" s="1046">
        <f t="shared" si="55"/>
        <v>3.7670060561905192</v>
      </c>
      <c r="K96" s="1043">
        <f t="shared" si="55"/>
        <v>1.4733044943308595</v>
      </c>
      <c r="L96" s="1044">
        <f t="shared" si="55"/>
        <v>2.1620408906698234</v>
      </c>
      <c r="M96" s="1045">
        <f t="shared" si="55"/>
        <v>0.13166067118983646</v>
      </c>
      <c r="N96" s="1047">
        <f t="shared" si="55"/>
        <v>0</v>
      </c>
      <c r="O96" s="1048">
        <f t="shared" si="55"/>
        <v>0</v>
      </c>
      <c r="P96" s="1042">
        <f t="shared" si="55"/>
        <v>0</v>
      </c>
      <c r="Q96" s="602"/>
    </row>
    <row r="97" spans="2:17" s="1" customFormat="1" ht="15.75" thickTop="1" x14ac:dyDescent="0.25">
      <c r="B97" s="499" t="s">
        <v>497</v>
      </c>
      <c r="C97" s="500" t="s">
        <v>8</v>
      </c>
      <c r="D97" s="1049">
        <f>SUM(D98:D100)</f>
        <v>0.64</v>
      </c>
      <c r="E97" s="1050">
        <f>SUM(E98:E100)</f>
        <v>0</v>
      </c>
      <c r="F97" s="1050">
        <f t="shared" ref="F97:F117" si="56">SUM(G97:I97)</f>
        <v>0</v>
      </c>
      <c r="G97" s="147">
        <f>SUM(G98:G100)</f>
        <v>0</v>
      </c>
      <c r="H97" s="148">
        <f>SUM(H98:H100)</f>
        <v>0</v>
      </c>
      <c r="I97" s="149">
        <f>SUM(I98:I100)</f>
        <v>0</v>
      </c>
      <c r="J97" s="146">
        <f t="shared" ref="J97:J117" si="57">SUM(K97:M97)</f>
        <v>0</v>
      </c>
      <c r="K97" s="147">
        <f t="shared" ref="K97:P97" si="58">SUM(K98:K100)</f>
        <v>0</v>
      </c>
      <c r="L97" s="148">
        <f t="shared" si="58"/>
        <v>0</v>
      </c>
      <c r="M97" s="149">
        <f t="shared" si="58"/>
        <v>0</v>
      </c>
      <c r="N97" s="1051">
        <f t="shared" si="58"/>
        <v>0</v>
      </c>
      <c r="O97" s="145">
        <f t="shared" si="58"/>
        <v>0</v>
      </c>
      <c r="P97" s="1050">
        <f t="shared" si="58"/>
        <v>0</v>
      </c>
      <c r="Q97" s="602"/>
    </row>
    <row r="98" spans="2:17" s="1" customFormat="1" x14ac:dyDescent="0.25">
      <c r="B98" s="509" t="s">
        <v>498</v>
      </c>
      <c r="C98" s="510" t="s">
        <v>10</v>
      </c>
      <c r="D98" s="603">
        <v>0.64</v>
      </c>
      <c r="E98" s="1052">
        <f>IFERROR($D98*E119/100, 0)</f>
        <v>0</v>
      </c>
      <c r="F98" s="1052">
        <f t="shared" si="56"/>
        <v>0</v>
      </c>
      <c r="G98" s="360">
        <f t="shared" ref="G98:I100" si="59">IFERROR($D98*G119/100, 0)</f>
        <v>0</v>
      </c>
      <c r="H98" s="361">
        <f t="shared" si="59"/>
        <v>0</v>
      </c>
      <c r="I98" s="362">
        <f t="shared" si="59"/>
        <v>0</v>
      </c>
      <c r="J98" s="308">
        <f t="shared" si="57"/>
        <v>0</v>
      </c>
      <c r="K98" s="360">
        <f t="shared" ref="K98:P100" si="60">IFERROR($D98*K119/100, 0)</f>
        <v>0</v>
      </c>
      <c r="L98" s="361">
        <f t="shared" si="60"/>
        <v>0</v>
      </c>
      <c r="M98" s="362">
        <f t="shared" si="60"/>
        <v>0</v>
      </c>
      <c r="N98" s="1053">
        <f t="shared" si="60"/>
        <v>0</v>
      </c>
      <c r="O98" s="359">
        <f t="shared" si="60"/>
        <v>0</v>
      </c>
      <c r="P98" s="1052">
        <f t="shared" si="60"/>
        <v>0</v>
      </c>
    </row>
    <row r="99" spans="2:17" s="1" customFormat="1" x14ac:dyDescent="0.25">
      <c r="B99" s="509" t="s">
        <v>642</v>
      </c>
      <c r="C99" s="510" t="s">
        <v>11</v>
      </c>
      <c r="D99" s="603">
        <v>0</v>
      </c>
      <c r="E99" s="1052">
        <f>IFERROR($D99*E120/100, 0)</f>
        <v>0</v>
      </c>
      <c r="F99" s="1052">
        <f t="shared" si="56"/>
        <v>0</v>
      </c>
      <c r="G99" s="360">
        <f t="shared" si="59"/>
        <v>0</v>
      </c>
      <c r="H99" s="361">
        <f t="shared" si="59"/>
        <v>0</v>
      </c>
      <c r="I99" s="362">
        <f t="shared" si="59"/>
        <v>0</v>
      </c>
      <c r="J99" s="308">
        <f t="shared" si="57"/>
        <v>0</v>
      </c>
      <c r="K99" s="360">
        <f t="shared" si="60"/>
        <v>0</v>
      </c>
      <c r="L99" s="361">
        <f t="shared" si="60"/>
        <v>0</v>
      </c>
      <c r="M99" s="362">
        <f t="shared" si="60"/>
        <v>0</v>
      </c>
      <c r="N99" s="1053">
        <f t="shared" si="60"/>
        <v>0</v>
      </c>
      <c r="O99" s="359">
        <f t="shared" si="60"/>
        <v>0</v>
      </c>
      <c r="P99" s="1052">
        <f t="shared" si="60"/>
        <v>0</v>
      </c>
    </row>
    <row r="100" spans="2:17" s="1" customFormat="1" x14ac:dyDescent="0.25">
      <c r="B100" s="509" t="s">
        <v>643</v>
      </c>
      <c r="C100" s="510" t="s">
        <v>13</v>
      </c>
      <c r="D100" s="603">
        <v>0</v>
      </c>
      <c r="E100" s="1052">
        <f>IFERROR($D100*E121/100, 0)</f>
        <v>0</v>
      </c>
      <c r="F100" s="1052">
        <f t="shared" si="56"/>
        <v>0</v>
      </c>
      <c r="G100" s="360">
        <f t="shared" si="59"/>
        <v>0</v>
      </c>
      <c r="H100" s="361">
        <f t="shared" si="59"/>
        <v>0</v>
      </c>
      <c r="I100" s="362">
        <f t="shared" si="59"/>
        <v>0</v>
      </c>
      <c r="J100" s="308">
        <f t="shared" si="57"/>
        <v>0</v>
      </c>
      <c r="K100" s="360">
        <f t="shared" si="60"/>
        <v>0</v>
      </c>
      <c r="L100" s="361">
        <f t="shared" si="60"/>
        <v>0</v>
      </c>
      <c r="M100" s="362">
        <f t="shared" si="60"/>
        <v>0</v>
      </c>
      <c r="N100" s="1053">
        <f t="shared" si="60"/>
        <v>0</v>
      </c>
      <c r="O100" s="359">
        <f t="shared" si="60"/>
        <v>0</v>
      </c>
      <c r="P100" s="1052">
        <f t="shared" si="60"/>
        <v>0</v>
      </c>
    </row>
    <row r="101" spans="2:17" s="1" customFormat="1" x14ac:dyDescent="0.25">
      <c r="B101" s="499" t="s">
        <v>171</v>
      </c>
      <c r="C101" s="520" t="s">
        <v>15</v>
      </c>
      <c r="D101" s="1049">
        <f>SUM(D102:D105)</f>
        <v>4.74</v>
      </c>
      <c r="E101" s="1050">
        <f>SUM(E102:E105)</f>
        <v>0</v>
      </c>
      <c r="F101" s="1050">
        <f t="shared" si="56"/>
        <v>0.69046309366604275</v>
      </c>
      <c r="G101" s="147">
        <f>SUM(G102:G105)</f>
        <v>0.57499020991757976</v>
      </c>
      <c r="H101" s="148">
        <f>SUM(H102:H105)</f>
        <v>9.1083284003460482E-2</v>
      </c>
      <c r="I101" s="149">
        <f>SUM(I102:I105)</f>
        <v>2.4389599745002502E-2</v>
      </c>
      <c r="J101" s="146">
        <f t="shared" si="57"/>
        <v>3.7670060561905192</v>
      </c>
      <c r="K101" s="147">
        <f t="shared" ref="K101:P101" si="61">SUM(K102:K105)</f>
        <v>1.4733044943308595</v>
      </c>
      <c r="L101" s="148">
        <f t="shared" si="61"/>
        <v>2.1620408906698234</v>
      </c>
      <c r="M101" s="149">
        <f t="shared" si="61"/>
        <v>0.13166067118983646</v>
      </c>
      <c r="N101" s="1051">
        <f t="shared" si="61"/>
        <v>0</v>
      </c>
      <c r="O101" s="145">
        <f t="shared" si="61"/>
        <v>0</v>
      </c>
      <c r="P101" s="1050">
        <f t="shared" si="61"/>
        <v>0</v>
      </c>
      <c r="Q101" s="602"/>
    </row>
    <row r="102" spans="2:17" s="1" customFormat="1" x14ac:dyDescent="0.25">
      <c r="B102" s="509" t="s">
        <v>500</v>
      </c>
      <c r="C102" s="510" t="s">
        <v>17</v>
      </c>
      <c r="D102" s="603">
        <v>4.74</v>
      </c>
      <c r="E102" s="1052">
        <f>IFERROR($D102*E122/100, 0)</f>
        <v>0</v>
      </c>
      <c r="F102" s="1052">
        <f t="shared" si="56"/>
        <v>0.69046309366604275</v>
      </c>
      <c r="G102" s="360">
        <f t="shared" ref="G102:I105" si="62">IFERROR($D102*G122/100, 0)</f>
        <v>0.57499020991757976</v>
      </c>
      <c r="H102" s="361">
        <f t="shared" si="62"/>
        <v>9.1083284003460482E-2</v>
      </c>
      <c r="I102" s="362">
        <f t="shared" si="62"/>
        <v>2.4389599745002502E-2</v>
      </c>
      <c r="J102" s="308">
        <f t="shared" si="57"/>
        <v>3.7670060561905192</v>
      </c>
      <c r="K102" s="360">
        <f t="shared" ref="K102:P105" si="63">IFERROR($D102*K122/100, 0)</f>
        <v>1.4733044943308595</v>
      </c>
      <c r="L102" s="361">
        <f t="shared" si="63"/>
        <v>2.1620408906698234</v>
      </c>
      <c r="M102" s="362">
        <f t="shared" si="63"/>
        <v>0.13166067118983646</v>
      </c>
      <c r="N102" s="1053">
        <f t="shared" si="63"/>
        <v>0</v>
      </c>
      <c r="O102" s="359">
        <f t="shared" si="63"/>
        <v>0</v>
      </c>
      <c r="P102" s="1052">
        <f t="shared" si="63"/>
        <v>0</v>
      </c>
    </row>
    <row r="103" spans="2:17" s="1" customFormat="1" x14ac:dyDescent="0.25">
      <c r="B103" s="509" t="s">
        <v>502</v>
      </c>
      <c r="C103" s="510" t="s">
        <v>597</v>
      </c>
      <c r="D103" s="603">
        <v>0</v>
      </c>
      <c r="E103" s="1052">
        <f>IFERROR($D103*E123/100, 0)</f>
        <v>0</v>
      </c>
      <c r="F103" s="1052">
        <f t="shared" si="56"/>
        <v>0</v>
      </c>
      <c r="G103" s="360">
        <f t="shared" si="62"/>
        <v>0</v>
      </c>
      <c r="H103" s="361">
        <f t="shared" si="62"/>
        <v>0</v>
      </c>
      <c r="I103" s="362">
        <f t="shared" si="62"/>
        <v>0</v>
      </c>
      <c r="J103" s="308">
        <f t="shared" si="57"/>
        <v>0</v>
      </c>
      <c r="K103" s="360">
        <f t="shared" si="63"/>
        <v>0</v>
      </c>
      <c r="L103" s="361">
        <f t="shared" si="63"/>
        <v>0</v>
      </c>
      <c r="M103" s="362">
        <f t="shared" si="63"/>
        <v>0</v>
      </c>
      <c r="N103" s="1053">
        <f t="shared" si="63"/>
        <v>0</v>
      </c>
      <c r="O103" s="359">
        <f t="shared" si="63"/>
        <v>0</v>
      </c>
      <c r="P103" s="1052">
        <f t="shared" si="63"/>
        <v>0</v>
      </c>
    </row>
    <row r="104" spans="2:17" s="1" customFormat="1" x14ac:dyDescent="0.25">
      <c r="B104" s="509" t="s">
        <v>644</v>
      </c>
      <c r="C104" s="510" t="s">
        <v>23</v>
      </c>
      <c r="D104" s="603">
        <v>0</v>
      </c>
      <c r="E104" s="1052">
        <f>IFERROR($D104*E124/100, 0)</f>
        <v>0</v>
      </c>
      <c r="F104" s="1052">
        <f t="shared" si="56"/>
        <v>0</v>
      </c>
      <c r="G104" s="360">
        <f t="shared" si="62"/>
        <v>0</v>
      </c>
      <c r="H104" s="361">
        <f t="shared" si="62"/>
        <v>0</v>
      </c>
      <c r="I104" s="362">
        <f t="shared" si="62"/>
        <v>0</v>
      </c>
      <c r="J104" s="308">
        <f t="shared" si="57"/>
        <v>0</v>
      </c>
      <c r="K104" s="360">
        <f t="shared" si="63"/>
        <v>0</v>
      </c>
      <c r="L104" s="361">
        <f t="shared" si="63"/>
        <v>0</v>
      </c>
      <c r="M104" s="362">
        <f t="shared" si="63"/>
        <v>0</v>
      </c>
      <c r="N104" s="1053">
        <f t="shared" si="63"/>
        <v>0</v>
      </c>
      <c r="O104" s="359">
        <f t="shared" si="63"/>
        <v>0</v>
      </c>
      <c r="P104" s="1052">
        <f t="shared" si="63"/>
        <v>0</v>
      </c>
    </row>
    <row r="105" spans="2:17" s="1" customFormat="1" x14ac:dyDescent="0.25">
      <c r="B105" s="509" t="s">
        <v>645</v>
      </c>
      <c r="C105" s="510" t="s">
        <v>646</v>
      </c>
      <c r="D105" s="603">
        <v>0</v>
      </c>
      <c r="E105" s="1052">
        <f>IFERROR($D105*E125/100, 0)</f>
        <v>0</v>
      </c>
      <c r="F105" s="1052">
        <f t="shared" si="56"/>
        <v>0</v>
      </c>
      <c r="G105" s="360">
        <f t="shared" si="62"/>
        <v>0</v>
      </c>
      <c r="H105" s="361">
        <f t="shared" si="62"/>
        <v>0</v>
      </c>
      <c r="I105" s="362">
        <f t="shared" si="62"/>
        <v>0</v>
      </c>
      <c r="J105" s="308">
        <f t="shared" si="57"/>
        <v>0</v>
      </c>
      <c r="K105" s="360">
        <f t="shared" si="63"/>
        <v>0</v>
      </c>
      <c r="L105" s="361">
        <f t="shared" si="63"/>
        <v>0</v>
      </c>
      <c r="M105" s="362">
        <f t="shared" si="63"/>
        <v>0</v>
      </c>
      <c r="N105" s="1053">
        <f t="shared" si="63"/>
        <v>0</v>
      </c>
      <c r="O105" s="359">
        <f t="shared" si="63"/>
        <v>0</v>
      </c>
      <c r="P105" s="1052">
        <f t="shared" si="63"/>
        <v>0</v>
      </c>
    </row>
    <row r="106" spans="2:17" s="1" customFormat="1" x14ac:dyDescent="0.25">
      <c r="B106" s="499" t="s">
        <v>173</v>
      </c>
      <c r="C106" s="524" t="s">
        <v>27</v>
      </c>
      <c r="D106" s="1049">
        <f>D107</f>
        <v>0</v>
      </c>
      <c r="E106" s="1050">
        <f>E107</f>
        <v>0</v>
      </c>
      <c r="F106" s="1050">
        <f t="shared" si="56"/>
        <v>0</v>
      </c>
      <c r="G106" s="147">
        <f>G107</f>
        <v>0</v>
      </c>
      <c r="H106" s="148">
        <f>H107</f>
        <v>0</v>
      </c>
      <c r="I106" s="149">
        <f>I107</f>
        <v>0</v>
      </c>
      <c r="J106" s="146">
        <f t="shared" si="57"/>
        <v>0</v>
      </c>
      <c r="K106" s="147">
        <f t="shared" ref="K106:P106" si="64">K107</f>
        <v>0</v>
      </c>
      <c r="L106" s="148">
        <f t="shared" si="64"/>
        <v>0</v>
      </c>
      <c r="M106" s="149">
        <f t="shared" si="64"/>
        <v>0</v>
      </c>
      <c r="N106" s="1051">
        <f t="shared" si="64"/>
        <v>0</v>
      </c>
      <c r="O106" s="145">
        <f t="shared" si="64"/>
        <v>0</v>
      </c>
      <c r="P106" s="1050">
        <f t="shared" si="64"/>
        <v>0</v>
      </c>
      <c r="Q106" s="602"/>
    </row>
    <row r="107" spans="2:17" s="1" customFormat="1" x14ac:dyDescent="0.25">
      <c r="B107" s="509" t="s">
        <v>503</v>
      </c>
      <c r="C107" s="525" t="s">
        <v>647</v>
      </c>
      <c r="D107" s="603"/>
      <c r="E107" s="1052">
        <f>IFERROR($D107*E126/100, 0)</f>
        <v>0</v>
      </c>
      <c r="F107" s="1052">
        <f t="shared" si="56"/>
        <v>0</v>
      </c>
      <c r="G107" s="360">
        <f>IFERROR($D107*G126/100, 0)</f>
        <v>0</v>
      </c>
      <c r="H107" s="361">
        <f>IFERROR($D107*H126/100, 0)</f>
        <v>0</v>
      </c>
      <c r="I107" s="362">
        <f>IFERROR($D107*I126/100, 0)</f>
        <v>0</v>
      </c>
      <c r="J107" s="308">
        <f t="shared" si="57"/>
        <v>0</v>
      </c>
      <c r="K107" s="360">
        <f t="shared" ref="K107:P107" si="65">IFERROR($D107*K126/100, 0)</f>
        <v>0</v>
      </c>
      <c r="L107" s="361">
        <f t="shared" si="65"/>
        <v>0</v>
      </c>
      <c r="M107" s="362">
        <f t="shared" si="65"/>
        <v>0</v>
      </c>
      <c r="N107" s="1053">
        <f t="shared" si="65"/>
        <v>0</v>
      </c>
      <c r="O107" s="359">
        <f t="shared" si="65"/>
        <v>0</v>
      </c>
      <c r="P107" s="1052">
        <f t="shared" si="65"/>
        <v>0</v>
      </c>
    </row>
    <row r="108" spans="2:17" s="1" customFormat="1" x14ac:dyDescent="0.25">
      <c r="B108" s="499" t="s">
        <v>175</v>
      </c>
      <c r="C108" s="524" t="s">
        <v>33</v>
      </c>
      <c r="D108" s="1049">
        <f>D109+D110</f>
        <v>0</v>
      </c>
      <c r="E108" s="1050">
        <f>E109+E110</f>
        <v>0</v>
      </c>
      <c r="F108" s="1050">
        <f t="shared" si="56"/>
        <v>0</v>
      </c>
      <c r="G108" s="147">
        <f>G109+G110</f>
        <v>0</v>
      </c>
      <c r="H108" s="148">
        <f>H109+H110</f>
        <v>0</v>
      </c>
      <c r="I108" s="149">
        <f>I109+I110</f>
        <v>0</v>
      </c>
      <c r="J108" s="146">
        <f t="shared" si="57"/>
        <v>0</v>
      </c>
      <c r="K108" s="147">
        <f t="shared" ref="K108:P108" si="66">K109+K110</f>
        <v>0</v>
      </c>
      <c r="L108" s="148">
        <f t="shared" si="66"/>
        <v>0</v>
      </c>
      <c r="M108" s="149">
        <f t="shared" si="66"/>
        <v>0</v>
      </c>
      <c r="N108" s="1051">
        <f t="shared" si="66"/>
        <v>0</v>
      </c>
      <c r="O108" s="145">
        <f t="shared" si="66"/>
        <v>0</v>
      </c>
      <c r="P108" s="1050">
        <f t="shared" si="66"/>
        <v>0</v>
      </c>
      <c r="Q108" s="602"/>
    </row>
    <row r="109" spans="2:17" s="1" customFormat="1" x14ac:dyDescent="0.25">
      <c r="B109" s="509" t="s">
        <v>504</v>
      </c>
      <c r="C109" s="525" t="s">
        <v>600</v>
      </c>
      <c r="D109" s="603">
        <v>0</v>
      </c>
      <c r="E109" s="1052">
        <f>IFERROR($D109*E127/100, 0)</f>
        <v>0</v>
      </c>
      <c r="F109" s="1052">
        <f t="shared" si="56"/>
        <v>0</v>
      </c>
      <c r="G109" s="360">
        <f t="shared" ref="G109:I110" si="67">IFERROR($D109*G127/100, 0)</f>
        <v>0</v>
      </c>
      <c r="H109" s="361">
        <f t="shared" si="67"/>
        <v>0</v>
      </c>
      <c r="I109" s="362">
        <f t="shared" si="67"/>
        <v>0</v>
      </c>
      <c r="J109" s="308">
        <f t="shared" si="57"/>
        <v>0</v>
      </c>
      <c r="K109" s="360">
        <f t="shared" ref="K109:P110" si="68">IFERROR($D109*K127/100, 0)</f>
        <v>0</v>
      </c>
      <c r="L109" s="361">
        <f t="shared" si="68"/>
        <v>0</v>
      </c>
      <c r="M109" s="362">
        <f t="shared" si="68"/>
        <v>0</v>
      </c>
      <c r="N109" s="1053">
        <f t="shared" si="68"/>
        <v>0</v>
      </c>
      <c r="O109" s="359">
        <f t="shared" si="68"/>
        <v>0</v>
      </c>
      <c r="P109" s="1052">
        <f t="shared" si="68"/>
        <v>0</v>
      </c>
    </row>
    <row r="110" spans="2:17" s="1" customFormat="1" ht="26.25" x14ac:dyDescent="0.25">
      <c r="B110" s="509" t="s">
        <v>505</v>
      </c>
      <c r="C110" s="581" t="s">
        <v>601</v>
      </c>
      <c r="D110" s="603">
        <v>0</v>
      </c>
      <c r="E110" s="1052">
        <f>IFERROR($D110*E128/100, 0)</f>
        <v>0</v>
      </c>
      <c r="F110" s="1052">
        <f t="shared" si="56"/>
        <v>0</v>
      </c>
      <c r="G110" s="360">
        <f t="shared" si="67"/>
        <v>0</v>
      </c>
      <c r="H110" s="361">
        <f t="shared" si="67"/>
        <v>0</v>
      </c>
      <c r="I110" s="362">
        <f t="shared" si="67"/>
        <v>0</v>
      </c>
      <c r="J110" s="308">
        <f t="shared" si="57"/>
        <v>0</v>
      </c>
      <c r="K110" s="360">
        <f t="shared" si="68"/>
        <v>0</v>
      </c>
      <c r="L110" s="361">
        <f t="shared" si="68"/>
        <v>0</v>
      </c>
      <c r="M110" s="362">
        <f t="shared" si="68"/>
        <v>0</v>
      </c>
      <c r="N110" s="1053">
        <f t="shared" si="68"/>
        <v>0</v>
      </c>
      <c r="O110" s="359">
        <f t="shared" si="68"/>
        <v>0</v>
      </c>
      <c r="P110" s="1052">
        <f t="shared" si="68"/>
        <v>0</v>
      </c>
    </row>
    <row r="111" spans="2:17" s="1" customFormat="1" x14ac:dyDescent="0.25">
      <c r="B111" s="499" t="s">
        <v>177</v>
      </c>
      <c r="C111" s="536" t="s">
        <v>39</v>
      </c>
      <c r="D111" s="1061">
        <f>D112+D113</f>
        <v>0</v>
      </c>
      <c r="E111" s="1062">
        <f>E112+E113</f>
        <v>0</v>
      </c>
      <c r="F111" s="1062">
        <f t="shared" si="56"/>
        <v>0</v>
      </c>
      <c r="G111" s="1063">
        <f>G112+G113</f>
        <v>0</v>
      </c>
      <c r="H111" s="1064">
        <f>H112+H113</f>
        <v>0</v>
      </c>
      <c r="I111" s="1065">
        <f>I112+I113</f>
        <v>0</v>
      </c>
      <c r="J111" s="1066">
        <f t="shared" si="57"/>
        <v>0</v>
      </c>
      <c r="K111" s="1063">
        <f t="shared" ref="K111:P111" si="69">K112+K113</f>
        <v>0</v>
      </c>
      <c r="L111" s="1064">
        <f t="shared" si="69"/>
        <v>0</v>
      </c>
      <c r="M111" s="1065">
        <f t="shared" si="69"/>
        <v>0</v>
      </c>
      <c r="N111" s="1067">
        <f t="shared" si="69"/>
        <v>0</v>
      </c>
      <c r="O111" s="1068">
        <f t="shared" si="69"/>
        <v>0</v>
      </c>
      <c r="P111" s="1062">
        <f t="shared" si="69"/>
        <v>0</v>
      </c>
      <c r="Q111" s="602"/>
    </row>
    <row r="112" spans="2:17" s="1" customFormat="1" x14ac:dyDescent="0.25">
      <c r="B112" s="1069" t="s">
        <v>648</v>
      </c>
      <c r="C112" s="545" t="s">
        <v>41</v>
      </c>
      <c r="D112" s="608">
        <v>0</v>
      </c>
      <c r="E112" s="1052">
        <f>IFERROR($D112*E129/100, 0)</f>
        <v>0</v>
      </c>
      <c r="F112" s="1052">
        <f t="shared" si="56"/>
        <v>0</v>
      </c>
      <c r="G112" s="360">
        <f t="shared" ref="G112:I113" si="70">IFERROR($D112*G129/100, 0)</f>
        <v>0</v>
      </c>
      <c r="H112" s="361">
        <f t="shared" si="70"/>
        <v>0</v>
      </c>
      <c r="I112" s="362">
        <f t="shared" si="70"/>
        <v>0</v>
      </c>
      <c r="J112" s="308">
        <f t="shared" si="57"/>
        <v>0</v>
      </c>
      <c r="K112" s="360">
        <f t="shared" ref="K112:P113" si="71">IFERROR($D112*K129/100, 0)</f>
        <v>0</v>
      </c>
      <c r="L112" s="361">
        <f t="shared" si="71"/>
        <v>0</v>
      </c>
      <c r="M112" s="362">
        <f t="shared" si="71"/>
        <v>0</v>
      </c>
      <c r="N112" s="1053">
        <f t="shared" si="71"/>
        <v>0</v>
      </c>
      <c r="O112" s="359">
        <f t="shared" si="71"/>
        <v>0</v>
      </c>
      <c r="P112" s="1052">
        <f t="shared" si="71"/>
        <v>0</v>
      </c>
    </row>
    <row r="113" spans="2:17" s="1" customFormat="1" x14ac:dyDescent="0.25">
      <c r="B113" s="1069" t="s">
        <v>649</v>
      </c>
      <c r="C113" s="552" t="s">
        <v>650</v>
      </c>
      <c r="D113" s="609">
        <v>0</v>
      </c>
      <c r="E113" s="1052">
        <f>IFERROR($D113*E130/100, 0)</f>
        <v>0</v>
      </c>
      <c r="F113" s="1052">
        <f t="shared" si="56"/>
        <v>0</v>
      </c>
      <c r="G113" s="360">
        <f t="shared" si="70"/>
        <v>0</v>
      </c>
      <c r="H113" s="361">
        <f t="shared" si="70"/>
        <v>0</v>
      </c>
      <c r="I113" s="362">
        <f t="shared" si="70"/>
        <v>0</v>
      </c>
      <c r="J113" s="308">
        <f t="shared" si="57"/>
        <v>0</v>
      </c>
      <c r="K113" s="360">
        <f t="shared" si="71"/>
        <v>0</v>
      </c>
      <c r="L113" s="361">
        <f t="shared" si="71"/>
        <v>0</v>
      </c>
      <c r="M113" s="362">
        <f t="shared" si="71"/>
        <v>0</v>
      </c>
      <c r="N113" s="1053">
        <f t="shared" si="71"/>
        <v>0</v>
      </c>
      <c r="O113" s="359">
        <f t="shared" si="71"/>
        <v>0</v>
      </c>
      <c r="P113" s="1052">
        <f t="shared" si="71"/>
        <v>0</v>
      </c>
    </row>
    <row r="114" spans="2:17" s="1" customFormat="1" x14ac:dyDescent="0.25">
      <c r="B114" s="1080" t="s">
        <v>179</v>
      </c>
      <c r="C114" s="556" t="s">
        <v>602</v>
      </c>
      <c r="D114" s="1061">
        <f>D115+D116+D117</f>
        <v>0.97</v>
      </c>
      <c r="E114" s="1062">
        <f>E115+E116+E117</f>
        <v>0</v>
      </c>
      <c r="F114" s="1062">
        <f t="shared" si="56"/>
        <v>0</v>
      </c>
      <c r="G114" s="1063">
        <f>G115+G116+G117</f>
        <v>0</v>
      </c>
      <c r="H114" s="1064">
        <f>H115+H116+H117</f>
        <v>0</v>
      </c>
      <c r="I114" s="1065">
        <f>I115+I116+I117</f>
        <v>0</v>
      </c>
      <c r="J114" s="1066">
        <f t="shared" si="57"/>
        <v>0</v>
      </c>
      <c r="K114" s="1063">
        <f t="shared" ref="K114:P114" si="72">K115+K116+K117</f>
        <v>0</v>
      </c>
      <c r="L114" s="1064">
        <f t="shared" si="72"/>
        <v>0</v>
      </c>
      <c r="M114" s="1065">
        <f t="shared" si="72"/>
        <v>0</v>
      </c>
      <c r="N114" s="1067">
        <f t="shared" si="72"/>
        <v>0</v>
      </c>
      <c r="O114" s="1068">
        <f t="shared" si="72"/>
        <v>0</v>
      </c>
      <c r="P114" s="1062">
        <f t="shared" si="72"/>
        <v>0</v>
      </c>
      <c r="Q114" s="602"/>
    </row>
    <row r="115" spans="2:17" s="1" customFormat="1" x14ac:dyDescent="0.25">
      <c r="B115" s="1081" t="s">
        <v>509</v>
      </c>
      <c r="C115" s="1082" t="s">
        <v>1247</v>
      </c>
      <c r="D115" s="609">
        <v>0.69</v>
      </c>
      <c r="E115" s="1052">
        <f>IFERROR($D115*E131/100, 0)</f>
        <v>0</v>
      </c>
      <c r="F115" s="1052">
        <f t="shared" si="56"/>
        <v>0</v>
      </c>
      <c r="G115" s="360">
        <f t="shared" ref="G115:I117" si="73">IFERROR($D115*G131/100, 0)</f>
        <v>0</v>
      </c>
      <c r="H115" s="361">
        <f t="shared" si="73"/>
        <v>0</v>
      </c>
      <c r="I115" s="362">
        <f t="shared" si="73"/>
        <v>0</v>
      </c>
      <c r="J115" s="308">
        <f t="shared" si="57"/>
        <v>0</v>
      </c>
      <c r="K115" s="360">
        <f t="shared" ref="K115:P117" si="74">IFERROR($D115*K131/100, 0)</f>
        <v>0</v>
      </c>
      <c r="L115" s="361">
        <f t="shared" si="74"/>
        <v>0</v>
      </c>
      <c r="M115" s="362">
        <f t="shared" si="74"/>
        <v>0</v>
      </c>
      <c r="N115" s="1053">
        <f t="shared" si="74"/>
        <v>0</v>
      </c>
      <c r="O115" s="359">
        <f t="shared" si="74"/>
        <v>0</v>
      </c>
      <c r="P115" s="1052">
        <f t="shared" si="74"/>
        <v>0</v>
      </c>
    </row>
    <row r="116" spans="2:17" s="1" customFormat="1" x14ac:dyDescent="0.25">
      <c r="B116" s="1069" t="s">
        <v>510</v>
      </c>
      <c r="C116" s="1082" t="s">
        <v>1248</v>
      </c>
      <c r="D116" s="609">
        <v>0.28000000000000003</v>
      </c>
      <c r="E116" s="1052">
        <f>IFERROR($D116*E132/100, 0)</f>
        <v>0</v>
      </c>
      <c r="F116" s="1052">
        <f t="shared" si="56"/>
        <v>0</v>
      </c>
      <c r="G116" s="360">
        <f t="shared" si="73"/>
        <v>0</v>
      </c>
      <c r="H116" s="361">
        <f t="shared" si="73"/>
        <v>0</v>
      </c>
      <c r="I116" s="362">
        <f t="shared" si="73"/>
        <v>0</v>
      </c>
      <c r="J116" s="308">
        <f t="shared" si="57"/>
        <v>0</v>
      </c>
      <c r="K116" s="360">
        <f t="shared" si="74"/>
        <v>0</v>
      </c>
      <c r="L116" s="361">
        <f t="shared" si="74"/>
        <v>0</v>
      </c>
      <c r="M116" s="362">
        <f t="shared" si="74"/>
        <v>0</v>
      </c>
      <c r="N116" s="1053">
        <f t="shared" si="74"/>
        <v>0</v>
      </c>
      <c r="O116" s="359">
        <f t="shared" si="74"/>
        <v>0</v>
      </c>
      <c r="P116" s="1052">
        <f t="shared" si="74"/>
        <v>0</v>
      </c>
    </row>
    <row r="117" spans="2:17" s="1" customFormat="1" ht="15.75" thickBot="1" x14ac:dyDescent="0.3">
      <c r="B117" s="1104" t="s">
        <v>511</v>
      </c>
      <c r="C117" s="1082" t="s">
        <v>603</v>
      </c>
      <c r="D117" s="603">
        <v>0</v>
      </c>
      <c r="E117" s="1052">
        <f>IFERROR($D117*E133/100, 0)</f>
        <v>0</v>
      </c>
      <c r="F117" s="1052">
        <f t="shared" si="56"/>
        <v>0</v>
      </c>
      <c r="G117" s="360">
        <f t="shared" si="73"/>
        <v>0</v>
      </c>
      <c r="H117" s="361">
        <f t="shared" si="73"/>
        <v>0</v>
      </c>
      <c r="I117" s="362">
        <f t="shared" si="73"/>
        <v>0</v>
      </c>
      <c r="J117" s="308">
        <f t="shared" si="57"/>
        <v>0</v>
      </c>
      <c r="K117" s="360">
        <f t="shared" si="74"/>
        <v>0</v>
      </c>
      <c r="L117" s="361">
        <f t="shared" si="74"/>
        <v>0</v>
      </c>
      <c r="M117" s="362">
        <f t="shared" si="74"/>
        <v>0</v>
      </c>
      <c r="N117" s="1053">
        <f t="shared" si="74"/>
        <v>0</v>
      </c>
      <c r="O117" s="359">
        <f t="shared" si="74"/>
        <v>0</v>
      </c>
      <c r="P117" s="1052">
        <f t="shared" si="74"/>
        <v>0</v>
      </c>
    </row>
    <row r="118" spans="2:17" s="1" customFormat="1" ht="74.25" customHeight="1" thickBot="1" x14ac:dyDescent="0.3">
      <c r="B118" s="1029" t="s">
        <v>79</v>
      </c>
      <c r="C118" s="33" t="s">
        <v>651</v>
      </c>
      <c r="D118" s="1112" t="s">
        <v>255</v>
      </c>
      <c r="E118" s="1032" t="s">
        <v>256</v>
      </c>
      <c r="F118" s="1032" t="s">
        <v>257</v>
      </c>
      <c r="G118" s="1113" t="s">
        <v>258</v>
      </c>
      <c r="H118" s="1114" t="s">
        <v>259</v>
      </c>
      <c r="I118" s="1115" t="s">
        <v>260</v>
      </c>
      <c r="J118" s="33" t="s">
        <v>261</v>
      </c>
      <c r="K118" s="1113" t="s">
        <v>262</v>
      </c>
      <c r="L118" s="1114" t="s">
        <v>263</v>
      </c>
      <c r="M118" s="1115" t="s">
        <v>264</v>
      </c>
      <c r="N118" s="1037" t="s">
        <v>619</v>
      </c>
      <c r="O118" s="1038" t="s">
        <v>458</v>
      </c>
      <c r="P118" s="1039" t="s">
        <v>459</v>
      </c>
    </row>
    <row r="119" spans="2:17" s="1" customFormat="1" x14ac:dyDescent="0.25">
      <c r="B119" s="364" t="s">
        <v>212</v>
      </c>
      <c r="C119" s="1116" t="s">
        <v>652</v>
      </c>
      <c r="D119" s="631">
        <f t="shared" ref="D119:D134" si="75">E119+F119+J119+N119+O119+P119</f>
        <v>0</v>
      </c>
      <c r="E119" s="716">
        <v>0</v>
      </c>
      <c r="F119" s="633">
        <f t="shared" ref="F119:F134" si="76">SUM(G119:I119)</f>
        <v>0</v>
      </c>
      <c r="G119" s="717">
        <v>0</v>
      </c>
      <c r="H119" s="718">
        <v>0</v>
      </c>
      <c r="I119" s="720">
        <v>0</v>
      </c>
      <c r="J119" s="633">
        <f t="shared" ref="J119:J134" si="77">SUM(K119:M119)</f>
        <v>0</v>
      </c>
      <c r="K119" s="717">
        <v>0</v>
      </c>
      <c r="L119" s="718">
        <v>0</v>
      </c>
      <c r="M119" s="720">
        <v>0</v>
      </c>
      <c r="N119" s="721">
        <v>0</v>
      </c>
      <c r="O119" s="1130">
        <v>0</v>
      </c>
      <c r="P119" s="723">
        <v>0</v>
      </c>
      <c r="Q119" s="29"/>
    </row>
    <row r="120" spans="2:17" s="1" customFormat="1" x14ac:dyDescent="0.25">
      <c r="B120" s="380" t="s">
        <v>214</v>
      </c>
      <c r="C120" s="1119" t="s">
        <v>653</v>
      </c>
      <c r="D120" s="643">
        <f t="shared" si="75"/>
        <v>0</v>
      </c>
      <c r="E120" s="716">
        <v>0</v>
      </c>
      <c r="F120" s="645">
        <f t="shared" si="76"/>
        <v>0</v>
      </c>
      <c r="G120" s="724">
        <v>0</v>
      </c>
      <c r="H120" s="725">
        <v>0</v>
      </c>
      <c r="I120" s="727">
        <v>0</v>
      </c>
      <c r="J120" s="645">
        <f t="shared" si="77"/>
        <v>0</v>
      </c>
      <c r="K120" s="724">
        <v>0</v>
      </c>
      <c r="L120" s="725">
        <v>0</v>
      </c>
      <c r="M120" s="727">
        <v>0</v>
      </c>
      <c r="N120" s="728">
        <v>0</v>
      </c>
      <c r="O120" s="1131">
        <v>0</v>
      </c>
      <c r="P120" s="730">
        <v>0</v>
      </c>
    </row>
    <row r="121" spans="2:17" s="1" customFormat="1" x14ac:dyDescent="0.25">
      <c r="B121" s="380" t="s">
        <v>222</v>
      </c>
      <c r="C121" s="1119" t="s">
        <v>654</v>
      </c>
      <c r="D121" s="643">
        <f t="shared" si="75"/>
        <v>0</v>
      </c>
      <c r="E121" s="716">
        <v>0</v>
      </c>
      <c r="F121" s="645">
        <f t="shared" si="76"/>
        <v>0</v>
      </c>
      <c r="G121" s="724">
        <v>0</v>
      </c>
      <c r="H121" s="725">
        <v>0</v>
      </c>
      <c r="I121" s="727">
        <v>0</v>
      </c>
      <c r="J121" s="645">
        <f t="shared" si="77"/>
        <v>0</v>
      </c>
      <c r="K121" s="724">
        <v>0</v>
      </c>
      <c r="L121" s="725">
        <v>0</v>
      </c>
      <c r="M121" s="727">
        <v>0</v>
      </c>
      <c r="N121" s="728">
        <v>0</v>
      </c>
      <c r="O121" s="1131">
        <v>0</v>
      </c>
      <c r="P121" s="730">
        <v>0</v>
      </c>
    </row>
    <row r="122" spans="2:17" s="1" customFormat="1" x14ac:dyDescent="0.25">
      <c r="B122" s="382" t="s">
        <v>224</v>
      </c>
      <c r="C122" s="1119" t="s">
        <v>655</v>
      </c>
      <c r="D122" s="643">
        <f t="shared" si="75"/>
        <v>94.039433541277674</v>
      </c>
      <c r="E122" s="716">
        <v>0</v>
      </c>
      <c r="F122" s="645">
        <f t="shared" si="76"/>
        <v>14.566731933882757</v>
      </c>
      <c r="G122" s="724">
        <v>12.1305951459405</v>
      </c>
      <c r="H122" s="725">
        <v>1.9215882701152001</v>
      </c>
      <c r="I122" s="727">
        <v>0.51454851782705702</v>
      </c>
      <c r="J122" s="645">
        <f t="shared" si="77"/>
        <v>79.472701607394924</v>
      </c>
      <c r="K122" s="724">
        <v>31.0823732981194</v>
      </c>
      <c r="L122" s="725">
        <v>45.612677018350702</v>
      </c>
      <c r="M122" s="727">
        <v>2.7776512909248199</v>
      </c>
      <c r="N122" s="728">
        <v>0</v>
      </c>
      <c r="O122" s="1131">
        <v>0</v>
      </c>
      <c r="P122" s="730">
        <v>0</v>
      </c>
    </row>
    <row r="123" spans="2:17" s="1" customFormat="1" x14ac:dyDescent="0.25">
      <c r="B123" s="380" t="s">
        <v>656</v>
      </c>
      <c r="C123" s="1119" t="s">
        <v>657</v>
      </c>
      <c r="D123" s="643">
        <f t="shared" si="75"/>
        <v>100</v>
      </c>
      <c r="E123" s="716">
        <v>0</v>
      </c>
      <c r="F123" s="645">
        <f t="shared" si="76"/>
        <v>0</v>
      </c>
      <c r="G123" s="724">
        <v>0</v>
      </c>
      <c r="H123" s="725">
        <v>0</v>
      </c>
      <c r="I123" s="727">
        <v>0</v>
      </c>
      <c r="J123" s="645">
        <f t="shared" si="77"/>
        <v>100</v>
      </c>
      <c r="K123" s="724">
        <v>68.190476190476204</v>
      </c>
      <c r="L123" s="725">
        <v>31.8095238095238</v>
      </c>
      <c r="M123" s="727">
        <v>0</v>
      </c>
      <c r="N123" s="728">
        <v>0</v>
      </c>
      <c r="O123" s="1131">
        <v>0</v>
      </c>
      <c r="P123" s="730">
        <v>0</v>
      </c>
    </row>
    <row r="124" spans="2:17" s="1" customFormat="1" x14ac:dyDescent="0.25">
      <c r="B124" s="380" t="s">
        <v>658</v>
      </c>
      <c r="C124" s="1119" t="s">
        <v>659</v>
      </c>
      <c r="D124" s="643">
        <f t="shared" si="75"/>
        <v>100</v>
      </c>
      <c r="E124" s="716">
        <v>0</v>
      </c>
      <c r="F124" s="645">
        <f t="shared" si="76"/>
        <v>42.374269064959101</v>
      </c>
      <c r="G124" s="724">
        <v>0</v>
      </c>
      <c r="H124" s="725">
        <v>0</v>
      </c>
      <c r="I124" s="727">
        <v>42.374269064959101</v>
      </c>
      <c r="J124" s="645">
        <f t="shared" si="77"/>
        <v>57.625730935040899</v>
      </c>
      <c r="K124" s="724">
        <v>57.625730935040899</v>
      </c>
      <c r="L124" s="725">
        <v>0</v>
      </c>
      <c r="M124" s="727">
        <v>0</v>
      </c>
      <c r="N124" s="728">
        <v>0</v>
      </c>
      <c r="O124" s="1131">
        <v>0</v>
      </c>
      <c r="P124" s="730">
        <v>0</v>
      </c>
    </row>
    <row r="125" spans="2:17" s="1" customFormat="1" x14ac:dyDescent="0.25">
      <c r="B125" s="380" t="s">
        <v>660</v>
      </c>
      <c r="C125" s="1119" t="s">
        <v>661</v>
      </c>
      <c r="D125" s="643">
        <f t="shared" si="75"/>
        <v>100.00000000000001</v>
      </c>
      <c r="E125" s="716">
        <v>0</v>
      </c>
      <c r="F125" s="645">
        <f t="shared" si="76"/>
        <v>9.4269395036105781</v>
      </c>
      <c r="G125" s="724">
        <v>2.8713058095058401</v>
      </c>
      <c r="H125" s="725">
        <v>6.1354007649954596</v>
      </c>
      <c r="I125" s="727">
        <v>0.42023292910927801</v>
      </c>
      <c r="J125" s="645">
        <f t="shared" si="77"/>
        <v>90.573060496389431</v>
      </c>
      <c r="K125" s="724">
        <v>17.2346958028164</v>
      </c>
      <c r="L125" s="725">
        <v>70.545959760553004</v>
      </c>
      <c r="M125" s="727">
        <v>2.7924049330200198</v>
      </c>
      <c r="N125" s="728">
        <v>0</v>
      </c>
      <c r="O125" s="1131">
        <v>0</v>
      </c>
      <c r="P125" s="730">
        <v>0</v>
      </c>
    </row>
    <row r="126" spans="2:17" s="1" customFormat="1" x14ac:dyDescent="0.25">
      <c r="B126" s="382" t="s">
        <v>662</v>
      </c>
      <c r="C126" s="1119" t="s">
        <v>663</v>
      </c>
      <c r="D126" s="643">
        <f t="shared" si="75"/>
        <v>90.603257129750034</v>
      </c>
      <c r="E126" s="716">
        <v>0</v>
      </c>
      <c r="F126" s="645">
        <f t="shared" si="76"/>
        <v>35.652572826668681</v>
      </c>
      <c r="G126" s="724">
        <v>31.539108494533199</v>
      </c>
      <c r="H126" s="725">
        <v>0</v>
      </c>
      <c r="I126" s="727">
        <v>4.1134643321354796</v>
      </c>
      <c r="J126" s="645">
        <f t="shared" si="77"/>
        <v>54.950684303081346</v>
      </c>
      <c r="K126" s="724">
        <v>43.183729642939099</v>
      </c>
      <c r="L126" s="725">
        <v>11.224099701812101</v>
      </c>
      <c r="M126" s="727">
        <v>0.54285495833014796</v>
      </c>
      <c r="N126" s="728">
        <v>0</v>
      </c>
      <c r="O126" s="1131">
        <v>0</v>
      </c>
      <c r="P126" s="730">
        <v>0</v>
      </c>
    </row>
    <row r="127" spans="2:17" s="1" customFormat="1" x14ac:dyDescent="0.25">
      <c r="B127" s="382" t="s">
        <v>664</v>
      </c>
      <c r="C127" s="1119" t="s">
        <v>665</v>
      </c>
      <c r="D127" s="643">
        <f t="shared" si="75"/>
        <v>100</v>
      </c>
      <c r="E127" s="716">
        <v>98.457763757448305</v>
      </c>
      <c r="F127" s="645">
        <f t="shared" si="76"/>
        <v>0</v>
      </c>
      <c r="G127" s="724">
        <v>0</v>
      </c>
      <c r="H127" s="725">
        <v>0</v>
      </c>
      <c r="I127" s="727">
        <v>0</v>
      </c>
      <c r="J127" s="645">
        <f t="shared" si="77"/>
        <v>1.5422362425517</v>
      </c>
      <c r="K127" s="724">
        <v>0</v>
      </c>
      <c r="L127" s="725">
        <v>1.5422362425517</v>
      </c>
      <c r="M127" s="727">
        <v>0</v>
      </c>
      <c r="N127" s="728">
        <v>0</v>
      </c>
      <c r="O127" s="1131">
        <v>0</v>
      </c>
      <c r="P127" s="730">
        <v>0</v>
      </c>
    </row>
    <row r="128" spans="2:17" s="1" customFormat="1" x14ac:dyDescent="0.25">
      <c r="B128" s="382" t="s">
        <v>666</v>
      </c>
      <c r="C128" s="1119" t="s">
        <v>667</v>
      </c>
      <c r="D128" s="643">
        <f t="shared" si="75"/>
        <v>0</v>
      </c>
      <c r="E128" s="716">
        <v>0</v>
      </c>
      <c r="F128" s="645">
        <f t="shared" si="76"/>
        <v>0</v>
      </c>
      <c r="G128" s="724">
        <v>0</v>
      </c>
      <c r="H128" s="725">
        <v>0</v>
      </c>
      <c r="I128" s="727">
        <v>0</v>
      </c>
      <c r="J128" s="645">
        <f t="shared" si="77"/>
        <v>0</v>
      </c>
      <c r="K128" s="724">
        <v>0</v>
      </c>
      <c r="L128" s="725">
        <v>0</v>
      </c>
      <c r="M128" s="727">
        <v>0</v>
      </c>
      <c r="N128" s="728">
        <v>0</v>
      </c>
      <c r="O128" s="1131">
        <v>0</v>
      </c>
      <c r="P128" s="730">
        <v>0</v>
      </c>
    </row>
    <row r="129" spans="2:16" s="1" customFormat="1" x14ac:dyDescent="0.25">
      <c r="B129" s="382" t="s">
        <v>668</v>
      </c>
      <c r="C129" s="1119" t="s">
        <v>669</v>
      </c>
      <c r="D129" s="643">
        <f t="shared" si="75"/>
        <v>23.753665689149599</v>
      </c>
      <c r="E129" s="716">
        <v>23.753665689149599</v>
      </c>
      <c r="F129" s="645">
        <f t="shared" si="76"/>
        <v>0</v>
      </c>
      <c r="G129" s="724">
        <v>0</v>
      </c>
      <c r="H129" s="725">
        <v>0</v>
      </c>
      <c r="I129" s="727">
        <v>0</v>
      </c>
      <c r="J129" s="645">
        <f t="shared" si="77"/>
        <v>0</v>
      </c>
      <c r="K129" s="724">
        <v>0</v>
      </c>
      <c r="L129" s="725">
        <v>0</v>
      </c>
      <c r="M129" s="727">
        <v>0</v>
      </c>
      <c r="N129" s="728">
        <v>0</v>
      </c>
      <c r="O129" s="1131">
        <v>0</v>
      </c>
      <c r="P129" s="730">
        <v>0</v>
      </c>
    </row>
    <row r="130" spans="2:16" s="1" customFormat="1" x14ac:dyDescent="0.25">
      <c r="B130" s="380" t="s">
        <v>670</v>
      </c>
      <c r="C130" s="1119" t="s">
        <v>671</v>
      </c>
      <c r="D130" s="643">
        <f t="shared" si="75"/>
        <v>78.622706726934325</v>
      </c>
      <c r="E130" s="716">
        <v>0</v>
      </c>
      <c r="F130" s="645">
        <f t="shared" si="76"/>
        <v>0</v>
      </c>
      <c r="G130" s="724">
        <v>0</v>
      </c>
      <c r="H130" s="725">
        <v>0</v>
      </c>
      <c r="I130" s="727">
        <v>0</v>
      </c>
      <c r="J130" s="645">
        <f t="shared" si="77"/>
        <v>75.4054772666844</v>
      </c>
      <c r="K130" s="724">
        <v>75.4054772666844</v>
      </c>
      <c r="L130" s="725">
        <v>0</v>
      </c>
      <c r="M130" s="727">
        <v>0</v>
      </c>
      <c r="N130" s="728">
        <v>0</v>
      </c>
      <c r="O130" s="1131">
        <v>0</v>
      </c>
      <c r="P130" s="730">
        <v>3.2172294602499298</v>
      </c>
    </row>
    <row r="131" spans="2:16" s="1" customFormat="1" x14ac:dyDescent="0.25">
      <c r="B131" s="382" t="s">
        <v>672</v>
      </c>
      <c r="C131" s="1119" t="s">
        <v>673</v>
      </c>
      <c r="D131" s="643">
        <f t="shared" si="75"/>
        <v>0</v>
      </c>
      <c r="E131" s="716">
        <v>0</v>
      </c>
      <c r="F131" s="645">
        <f t="shared" si="76"/>
        <v>0</v>
      </c>
      <c r="G131" s="724">
        <v>0</v>
      </c>
      <c r="H131" s="725">
        <v>0</v>
      </c>
      <c r="I131" s="727">
        <v>0</v>
      </c>
      <c r="J131" s="645">
        <f t="shared" si="77"/>
        <v>0</v>
      </c>
      <c r="K131" s="724">
        <v>0</v>
      </c>
      <c r="L131" s="725">
        <v>0</v>
      </c>
      <c r="M131" s="727">
        <v>0</v>
      </c>
      <c r="N131" s="728">
        <v>0</v>
      </c>
      <c r="O131" s="1131">
        <v>0</v>
      </c>
      <c r="P131" s="730">
        <v>0</v>
      </c>
    </row>
    <row r="132" spans="2:16" s="1" customFormat="1" x14ac:dyDescent="0.25">
      <c r="B132" s="382" t="s">
        <v>674</v>
      </c>
      <c r="C132" s="1122" t="s">
        <v>675</v>
      </c>
      <c r="D132" s="655">
        <f t="shared" si="75"/>
        <v>0</v>
      </c>
      <c r="E132" s="731">
        <v>0</v>
      </c>
      <c r="F132" s="657">
        <f t="shared" si="76"/>
        <v>0</v>
      </c>
      <c r="G132" s="732">
        <v>0</v>
      </c>
      <c r="H132" s="733">
        <v>0</v>
      </c>
      <c r="I132" s="735">
        <v>0</v>
      </c>
      <c r="J132" s="657">
        <f t="shared" si="77"/>
        <v>0</v>
      </c>
      <c r="K132" s="732">
        <v>0</v>
      </c>
      <c r="L132" s="733">
        <v>0</v>
      </c>
      <c r="M132" s="735">
        <v>0</v>
      </c>
      <c r="N132" s="736">
        <v>0</v>
      </c>
      <c r="O132" s="1132">
        <v>0</v>
      </c>
      <c r="P132" s="738">
        <v>0</v>
      </c>
    </row>
    <row r="133" spans="2:16" s="1" customFormat="1" ht="15.75" thickBot="1" x14ac:dyDescent="0.3">
      <c r="B133" s="1133" t="s">
        <v>676</v>
      </c>
      <c r="C133" s="1134" t="s">
        <v>677</v>
      </c>
      <c r="D133" s="741">
        <f t="shared" si="75"/>
        <v>15.0769230769231</v>
      </c>
      <c r="E133" s="742">
        <v>0</v>
      </c>
      <c r="F133" s="743">
        <f t="shared" si="76"/>
        <v>0</v>
      </c>
      <c r="G133" s="744">
        <v>0</v>
      </c>
      <c r="H133" s="745">
        <v>0</v>
      </c>
      <c r="I133" s="747">
        <v>0</v>
      </c>
      <c r="J133" s="743">
        <f t="shared" si="77"/>
        <v>15.0769230769231</v>
      </c>
      <c r="K133" s="744">
        <v>0</v>
      </c>
      <c r="L133" s="745">
        <v>15.0769230769231</v>
      </c>
      <c r="M133" s="747">
        <v>0</v>
      </c>
      <c r="N133" s="748">
        <v>0</v>
      </c>
      <c r="O133" s="1135">
        <v>0</v>
      </c>
      <c r="P133" s="750">
        <v>0</v>
      </c>
    </row>
    <row r="134" spans="2:16" s="1" customFormat="1" ht="26.25" thickBot="1" x14ac:dyDescent="0.3">
      <c r="B134" s="1136" t="s">
        <v>81</v>
      </c>
      <c r="C134" s="33" t="s">
        <v>678</v>
      </c>
      <c r="D134" s="753">
        <f t="shared" si="75"/>
        <v>70.19636456467029</v>
      </c>
      <c r="E134" s="754">
        <f>IFERROR(E96/$D$96*100, 0)</f>
        <v>0</v>
      </c>
      <c r="F134" s="755">
        <f t="shared" si="76"/>
        <v>10.873434545921935</v>
      </c>
      <c r="G134" s="756">
        <f>IFERROR(G96/$D$96*100, 0)</f>
        <v>9.0549639357099192</v>
      </c>
      <c r="H134" s="757">
        <f>IFERROR(H96/$D$96*100, 0)</f>
        <v>1.4343824252513464</v>
      </c>
      <c r="I134" s="759">
        <f>IFERROR(I96/$D$96*100, 0)</f>
        <v>0.38408818496066938</v>
      </c>
      <c r="J134" s="755">
        <f t="shared" si="77"/>
        <v>59.322930018748352</v>
      </c>
      <c r="K134" s="756">
        <f t="shared" ref="K134:P134" si="78">IFERROR(K96/$D$96*100, 0)</f>
        <v>23.201645580013537</v>
      </c>
      <c r="L134" s="757">
        <f t="shared" si="78"/>
        <v>34.04788804204447</v>
      </c>
      <c r="M134" s="759">
        <f t="shared" si="78"/>
        <v>2.0733963966903382</v>
      </c>
      <c r="N134" s="755">
        <f t="shared" si="78"/>
        <v>0</v>
      </c>
      <c r="O134" s="755">
        <f t="shared" si="78"/>
        <v>0</v>
      </c>
      <c r="P134" s="755">
        <f t="shared" si="78"/>
        <v>0</v>
      </c>
    </row>
  </sheetData>
  <sheetProtection algorithmName="SHA-512" hashValue="ud7xqNzYIpyKoQlwKvbs7lJHVxJrepui2IICP7TvRGDUH5FAHQtjxOH7tJ6syeWEgiOEykli+1v0grN5FX+PVw==" saltValue="zJYGJkI9JMU/vOmsLSLDPnPc6GgHL8ybxRh33PAEy5+O4u3e6G2e2nOWF6kDuoK02SXLKcG7HP15NM4wchKNhA==" spinCount="100000" sheet="1" objects="1" scenarios="1"/>
  <mergeCells count="5">
    <mergeCell ref="B8:P8"/>
    <mergeCell ref="A1:P1"/>
    <mergeCell ref="A2:P2"/>
    <mergeCell ref="A3:P3"/>
    <mergeCell ref="A5:P5"/>
  </mergeCells>
  <pageMargins left="0.7" right="0.7" top="0.75" bottom="0.75" header="0.3" footer="0.3"/>
  <pageSetup scale="4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01"/>
  <sheetViews>
    <sheetView zoomScaleNormal="100" workbookViewId="0">
      <selection activeCell="E130" sqref="E130"/>
    </sheetView>
  </sheetViews>
  <sheetFormatPr defaultColWidth="9.140625" defaultRowHeight="15" x14ac:dyDescent="0.25"/>
  <cols>
    <col min="1" max="1" width="9.140625" style="433"/>
    <col min="2" max="2" width="8.7109375" style="433" customWidth="1"/>
    <col min="3" max="3" width="78.28515625" style="433" customWidth="1"/>
    <col min="4" max="4" width="16.42578125" style="433" customWidth="1"/>
    <col min="5" max="5" width="21.140625" style="433" customWidth="1"/>
    <col min="6" max="6" width="19" style="1137" customWidth="1"/>
    <col min="7" max="7" width="43" style="1137" customWidth="1"/>
    <col min="8" max="16384" width="9.140625" style="433"/>
  </cols>
  <sheetData>
    <row r="1" spans="1:7" s="1" customFormat="1" x14ac:dyDescent="0.25">
      <c r="A1" s="1360" t="s">
        <v>0</v>
      </c>
      <c r="B1" s="1361"/>
      <c r="C1" s="1361"/>
      <c r="D1" s="1361"/>
      <c r="E1" s="1361"/>
      <c r="F1" s="1362"/>
    </row>
    <row r="2" spans="1:7" s="1" customFormat="1" x14ac:dyDescent="0.25">
      <c r="A2" s="1360" t="s">
        <v>1</v>
      </c>
      <c r="B2" s="1361"/>
      <c r="C2" s="1361"/>
      <c r="D2" s="1361"/>
      <c r="E2" s="1361"/>
      <c r="F2" s="1362"/>
    </row>
    <row r="3" spans="1:7" s="1" customFormat="1" x14ac:dyDescent="0.25">
      <c r="A3" s="1363"/>
      <c r="B3" s="1364"/>
      <c r="C3" s="1364"/>
      <c r="D3" s="1364"/>
      <c r="E3" s="1364"/>
      <c r="F3" s="1365"/>
    </row>
    <row r="4" spans="1:7" s="1" customFormat="1" x14ac:dyDescent="0.25">
      <c r="A4" s="1138"/>
      <c r="B4" s="1138"/>
      <c r="C4" s="1138"/>
      <c r="D4" s="1138"/>
      <c r="E4" s="1138"/>
      <c r="F4" s="1139"/>
    </row>
    <row r="5" spans="1:7" s="1" customFormat="1" x14ac:dyDescent="0.25">
      <c r="A5" s="1366" t="s">
        <v>951</v>
      </c>
      <c r="B5" s="1367"/>
      <c r="C5" s="1367"/>
      <c r="D5" s="1367"/>
      <c r="E5" s="1367"/>
      <c r="F5" s="1368"/>
    </row>
    <row r="6" spans="1:7" s="1" customFormat="1" x14ac:dyDescent="0.25">
      <c r="A6" s="1138"/>
      <c r="B6" s="1138"/>
      <c r="C6" s="1138"/>
      <c r="D6" s="1138"/>
      <c r="E6" s="1138"/>
      <c r="F6" s="1139"/>
    </row>
    <row r="8" spans="1:7" s="1" customFormat="1" ht="15.75" thickBot="1" x14ac:dyDescent="0.3">
      <c r="B8" s="1277" t="s">
        <v>952</v>
      </c>
      <c r="C8" s="1277"/>
      <c r="D8" s="1277"/>
      <c r="E8" s="1277"/>
    </row>
    <row r="9" spans="1:7" s="1" customFormat="1" ht="15.75" thickBot="1" x14ac:dyDescent="0.3">
      <c r="B9" s="1140" t="s">
        <v>4</v>
      </c>
      <c r="C9" s="1141" t="s">
        <v>953</v>
      </c>
      <c r="D9" s="1142" t="s">
        <v>682</v>
      </c>
      <c r="E9" s="1143" t="s">
        <v>49</v>
      </c>
      <c r="G9" s="1144"/>
    </row>
    <row r="10" spans="1:7" s="1" customFormat="1" ht="15.75" thickBot="1" x14ac:dyDescent="0.3">
      <c r="B10" s="1145"/>
      <c r="C10" s="1141" t="s">
        <v>954</v>
      </c>
      <c r="D10" s="1141"/>
      <c r="E10" s="1146"/>
      <c r="F10" s="1147"/>
      <c r="G10" s="1144"/>
    </row>
    <row r="11" spans="1:7" s="1" customFormat="1" x14ac:dyDescent="0.25">
      <c r="B11" s="1148" t="s">
        <v>96</v>
      </c>
      <c r="C11" s="1149" t="s">
        <v>955</v>
      </c>
      <c r="D11" s="1149" t="s">
        <v>956</v>
      </c>
      <c r="E11" s="1150">
        <v>7305.6</v>
      </c>
      <c r="F11" s="1151"/>
      <c r="G11" s="1144"/>
    </row>
    <row r="12" spans="1:7" s="1" customFormat="1" x14ac:dyDescent="0.25">
      <c r="B12" s="1152" t="s">
        <v>102</v>
      </c>
      <c r="C12" s="1153" t="s">
        <v>957</v>
      </c>
      <c r="D12" s="1154" t="s">
        <v>956</v>
      </c>
      <c r="E12" s="1155">
        <v>1025.8</v>
      </c>
      <c r="F12" s="1151"/>
      <c r="G12" s="1144"/>
    </row>
    <row r="13" spans="1:7" s="1" customFormat="1" x14ac:dyDescent="0.25">
      <c r="B13" s="1152" t="s">
        <v>124</v>
      </c>
      <c r="C13" s="1153" t="s">
        <v>958</v>
      </c>
      <c r="D13" s="1153" t="s">
        <v>956</v>
      </c>
      <c r="E13" s="1155">
        <v>946</v>
      </c>
      <c r="F13" s="1151"/>
      <c r="G13" s="1144"/>
    </row>
    <row r="14" spans="1:7" s="1" customFormat="1" x14ac:dyDescent="0.25">
      <c r="B14" s="1152" t="s">
        <v>131</v>
      </c>
      <c r="C14" s="1153" t="s">
        <v>959</v>
      </c>
      <c r="D14" s="1153" t="s">
        <v>956</v>
      </c>
      <c r="E14" s="1155">
        <v>3842</v>
      </c>
      <c r="F14" s="1156"/>
      <c r="G14" s="1144"/>
    </row>
    <row r="15" spans="1:7" s="1" customFormat="1" x14ac:dyDescent="0.25">
      <c r="B15" s="1152" t="s">
        <v>274</v>
      </c>
      <c r="C15" s="1153" t="s">
        <v>960</v>
      </c>
      <c r="D15" s="1153" t="s">
        <v>956</v>
      </c>
      <c r="E15" s="1155">
        <v>0</v>
      </c>
      <c r="F15" s="1156"/>
      <c r="G15" s="1144"/>
    </row>
    <row r="16" spans="1:7" s="1" customFormat="1" x14ac:dyDescent="0.25">
      <c r="B16" s="1152" t="s">
        <v>282</v>
      </c>
      <c r="C16" s="1153" t="s">
        <v>961</v>
      </c>
      <c r="D16" s="1153" t="s">
        <v>956</v>
      </c>
      <c r="E16" s="1155">
        <v>2205.8000000000002</v>
      </c>
      <c r="F16" s="1156"/>
      <c r="G16" s="1144"/>
    </row>
    <row r="17" spans="2:7" s="1" customFormat="1" x14ac:dyDescent="0.25">
      <c r="B17" s="1157" t="s">
        <v>284</v>
      </c>
      <c r="C17" s="1158" t="s">
        <v>962</v>
      </c>
      <c r="D17" s="1158" t="s">
        <v>963</v>
      </c>
      <c r="E17" s="1159">
        <v>343</v>
      </c>
      <c r="F17" s="1156"/>
      <c r="G17" s="1144"/>
    </row>
    <row r="18" spans="2:7" s="1" customFormat="1" x14ac:dyDescent="0.25">
      <c r="B18" s="1157" t="s">
        <v>604</v>
      </c>
      <c r="C18" s="1158" t="s">
        <v>964</v>
      </c>
      <c r="D18" s="1158" t="s">
        <v>965</v>
      </c>
      <c r="E18" s="1159">
        <v>292</v>
      </c>
      <c r="F18" s="1156"/>
      <c r="G18" s="1144"/>
    </row>
    <row r="19" spans="2:7" s="1" customFormat="1" x14ac:dyDescent="0.25">
      <c r="B19" s="1157" t="s">
        <v>605</v>
      </c>
      <c r="C19" s="1158" t="s">
        <v>966</v>
      </c>
      <c r="D19" s="1158" t="s">
        <v>965</v>
      </c>
      <c r="E19" s="1159">
        <v>55</v>
      </c>
      <c r="F19" s="1156"/>
      <c r="G19" s="1144"/>
    </row>
    <row r="20" spans="2:7" s="1" customFormat="1" x14ac:dyDescent="0.25">
      <c r="B20" s="1157" t="s">
        <v>967</v>
      </c>
      <c r="C20" s="1158" t="s">
        <v>968</v>
      </c>
      <c r="D20" s="1160" t="s">
        <v>965</v>
      </c>
      <c r="E20" s="1159">
        <v>13</v>
      </c>
      <c r="F20" s="1156"/>
      <c r="G20" s="1144"/>
    </row>
    <row r="21" spans="2:7" s="1" customFormat="1" x14ac:dyDescent="0.25">
      <c r="B21" s="1152" t="s">
        <v>286</v>
      </c>
      <c r="C21" s="1153" t="s">
        <v>969</v>
      </c>
      <c r="D21" s="1153" t="s">
        <v>956</v>
      </c>
      <c r="E21" s="1155">
        <v>0</v>
      </c>
      <c r="F21" s="1156"/>
      <c r="G21" s="1144"/>
    </row>
    <row r="22" spans="2:7" s="1" customFormat="1" x14ac:dyDescent="0.25">
      <c r="B22" s="1157" t="s">
        <v>970</v>
      </c>
      <c r="C22" s="1158" t="s">
        <v>962</v>
      </c>
      <c r="D22" s="1158" t="s">
        <v>963</v>
      </c>
      <c r="E22" s="1159">
        <v>0</v>
      </c>
      <c r="F22" s="1156"/>
      <c r="G22" s="1144"/>
    </row>
    <row r="23" spans="2:7" s="1" customFormat="1" x14ac:dyDescent="0.25">
      <c r="B23" s="1157" t="s">
        <v>971</v>
      </c>
      <c r="C23" s="1158" t="s">
        <v>964</v>
      </c>
      <c r="D23" s="1158" t="s">
        <v>965</v>
      </c>
      <c r="E23" s="1159">
        <v>0</v>
      </c>
      <c r="F23" s="1156"/>
      <c r="G23" s="1144"/>
    </row>
    <row r="24" spans="2:7" s="1" customFormat="1" x14ac:dyDescent="0.25">
      <c r="B24" s="1157" t="s">
        <v>972</v>
      </c>
      <c r="C24" s="1158" t="s">
        <v>973</v>
      </c>
      <c r="D24" s="1158" t="s">
        <v>965</v>
      </c>
      <c r="E24" s="1159">
        <v>0</v>
      </c>
      <c r="F24" s="1156"/>
      <c r="G24" s="1144"/>
    </row>
    <row r="25" spans="2:7" s="1" customFormat="1" x14ac:dyDescent="0.25">
      <c r="B25" s="1152" t="s">
        <v>974</v>
      </c>
      <c r="C25" s="1153" t="s">
        <v>975</v>
      </c>
      <c r="D25" s="1153" t="s">
        <v>976</v>
      </c>
      <c r="E25" s="1155">
        <v>1514.5</v>
      </c>
      <c r="F25" s="1156"/>
      <c r="G25" s="1144"/>
    </row>
    <row r="26" spans="2:7" s="1" customFormat="1" x14ac:dyDescent="0.25">
      <c r="B26" s="1157" t="s">
        <v>977</v>
      </c>
      <c r="C26" s="1158" t="s">
        <v>978</v>
      </c>
      <c r="D26" s="1158" t="s">
        <v>976</v>
      </c>
      <c r="E26" s="1159">
        <v>1514.5</v>
      </c>
      <c r="F26" s="1156"/>
      <c r="G26" s="1144"/>
    </row>
    <row r="27" spans="2:7" s="1" customFormat="1" x14ac:dyDescent="0.25">
      <c r="B27" s="1157" t="s">
        <v>979</v>
      </c>
      <c r="C27" s="1158" t="s">
        <v>980</v>
      </c>
      <c r="D27" s="1158" t="s">
        <v>976</v>
      </c>
      <c r="E27" s="1159">
        <v>0</v>
      </c>
      <c r="F27" s="1156"/>
      <c r="G27" s="1144"/>
    </row>
    <row r="28" spans="2:7" s="1" customFormat="1" x14ac:dyDescent="0.25">
      <c r="B28" s="1157" t="s">
        <v>981</v>
      </c>
      <c r="C28" s="1158" t="s">
        <v>982</v>
      </c>
      <c r="D28" s="1158" t="s">
        <v>976</v>
      </c>
      <c r="E28" s="1159">
        <v>0</v>
      </c>
      <c r="F28" s="1156"/>
      <c r="G28" s="1144"/>
    </row>
    <row r="29" spans="2:7" s="1" customFormat="1" x14ac:dyDescent="0.25">
      <c r="B29" s="1157" t="s">
        <v>983</v>
      </c>
      <c r="C29" s="1158" t="s">
        <v>984</v>
      </c>
      <c r="D29" s="1158" t="s">
        <v>976</v>
      </c>
      <c r="E29" s="1159">
        <v>0</v>
      </c>
      <c r="F29" s="1156"/>
      <c r="G29" s="1144"/>
    </row>
    <row r="30" spans="2:7" s="1" customFormat="1" ht="15.75" thickBot="1" x14ac:dyDescent="0.3">
      <c r="B30" s="1161" t="s">
        <v>985</v>
      </c>
      <c r="C30" s="1162" t="s">
        <v>986</v>
      </c>
      <c r="D30" s="1162" t="s">
        <v>976</v>
      </c>
      <c r="E30" s="1163">
        <v>0</v>
      </c>
      <c r="F30" s="1156"/>
      <c r="G30" s="1144"/>
    </row>
    <row r="31" spans="2:7" s="1" customFormat="1" ht="15.75" thickBot="1" x14ac:dyDescent="0.3">
      <c r="B31" s="1145"/>
      <c r="C31" s="1141" t="s">
        <v>987</v>
      </c>
      <c r="D31" s="1141"/>
      <c r="E31" s="1146"/>
      <c r="F31" s="1147"/>
      <c r="G31" s="1164"/>
    </row>
    <row r="32" spans="2:7" s="1" customFormat="1" x14ac:dyDescent="0.25">
      <c r="B32" s="1165" t="s">
        <v>55</v>
      </c>
      <c r="C32" s="1166" t="s">
        <v>988</v>
      </c>
      <c r="D32" s="1167" t="s">
        <v>916</v>
      </c>
      <c r="E32" s="1168">
        <v>56</v>
      </c>
      <c r="F32" s="1169"/>
      <c r="G32" s="1170"/>
    </row>
    <row r="33" spans="2:7" s="1" customFormat="1" x14ac:dyDescent="0.25">
      <c r="B33" s="1157" t="s">
        <v>141</v>
      </c>
      <c r="C33" s="1171" t="s">
        <v>989</v>
      </c>
      <c r="D33" s="1167" t="s">
        <v>916</v>
      </c>
      <c r="E33" s="1168">
        <v>68</v>
      </c>
      <c r="F33" s="1172"/>
      <c r="G33" s="1173"/>
    </row>
    <row r="34" spans="2:7" s="1" customFormat="1" ht="15.75" thickBot="1" x14ac:dyDescent="0.3">
      <c r="B34" s="1174" t="s">
        <v>302</v>
      </c>
      <c r="C34" s="1175" t="s">
        <v>990</v>
      </c>
      <c r="D34" s="1176" t="s">
        <v>991</v>
      </c>
      <c r="E34" s="1177">
        <v>39.6</v>
      </c>
      <c r="F34" s="1172"/>
      <c r="G34" s="1173"/>
    </row>
    <row r="35" spans="2:7" s="1" customFormat="1" ht="15.75" thickBot="1" x14ac:dyDescent="0.3">
      <c r="B35" s="1145"/>
      <c r="C35" s="1141" t="s">
        <v>992</v>
      </c>
      <c r="D35" s="1141"/>
      <c r="E35" s="1146"/>
      <c r="F35" s="1151"/>
      <c r="G35" s="1151"/>
    </row>
    <row r="36" spans="2:7" s="1" customFormat="1" x14ac:dyDescent="0.25">
      <c r="B36" s="1152" t="s">
        <v>150</v>
      </c>
      <c r="C36" s="1178" t="s">
        <v>993</v>
      </c>
      <c r="D36" s="1153" t="s">
        <v>916</v>
      </c>
      <c r="E36" s="1179">
        <v>10</v>
      </c>
      <c r="F36" s="1180"/>
      <c r="G36" s="1181"/>
    </row>
    <row r="37" spans="2:7" s="1" customFormat="1" x14ac:dyDescent="0.25">
      <c r="B37" s="1157" t="s">
        <v>410</v>
      </c>
      <c r="C37" s="1171" t="s">
        <v>994</v>
      </c>
      <c r="D37" s="1158" t="s">
        <v>916</v>
      </c>
      <c r="E37" s="1168">
        <v>10</v>
      </c>
      <c r="F37" s="1172"/>
      <c r="G37" s="1172"/>
    </row>
    <row r="38" spans="2:7" s="1" customFormat="1" x14ac:dyDescent="0.25">
      <c r="B38" s="1182" t="s">
        <v>411</v>
      </c>
      <c r="C38" s="1178" t="s">
        <v>995</v>
      </c>
      <c r="D38" s="1153" t="s">
        <v>742</v>
      </c>
      <c r="E38" s="1155">
        <v>314.7</v>
      </c>
      <c r="F38" s="1180"/>
      <c r="G38" s="1183"/>
    </row>
    <row r="39" spans="2:7" s="1" customFormat="1" ht="25.5" x14ac:dyDescent="0.25">
      <c r="B39" s="1184" t="s">
        <v>996</v>
      </c>
      <c r="C39" s="1185" t="s">
        <v>997</v>
      </c>
      <c r="D39" s="1158" t="s">
        <v>742</v>
      </c>
      <c r="E39" s="1159">
        <v>314.7</v>
      </c>
      <c r="F39" s="1359"/>
      <c r="G39" s="1151"/>
    </row>
    <row r="40" spans="2:7" s="1" customFormat="1" x14ac:dyDescent="0.25">
      <c r="B40" s="1184" t="s">
        <v>998</v>
      </c>
      <c r="C40" s="1185" t="s">
        <v>999</v>
      </c>
      <c r="D40" s="1158" t="s">
        <v>742</v>
      </c>
      <c r="E40" s="1159">
        <v>0</v>
      </c>
      <c r="F40" s="1359"/>
      <c r="G40" s="1151"/>
    </row>
    <row r="41" spans="2:7" s="1" customFormat="1" ht="25.5" x14ac:dyDescent="0.25">
      <c r="B41" s="1184" t="s">
        <v>1000</v>
      </c>
      <c r="C41" s="1185" t="s">
        <v>1001</v>
      </c>
      <c r="D41" s="1158" t="s">
        <v>742</v>
      </c>
      <c r="E41" s="1159">
        <v>0</v>
      </c>
      <c r="F41" s="1359"/>
      <c r="G41" s="1151"/>
    </row>
    <row r="42" spans="2:7" s="1" customFormat="1" x14ac:dyDescent="0.25">
      <c r="B42" s="1157" t="s">
        <v>1002</v>
      </c>
      <c r="C42" s="1186" t="s">
        <v>1003</v>
      </c>
      <c r="D42" s="1158" t="s">
        <v>742</v>
      </c>
      <c r="E42" s="1159">
        <v>0</v>
      </c>
      <c r="F42" s="1187"/>
      <c r="G42" s="1151"/>
    </row>
    <row r="43" spans="2:7" s="1" customFormat="1" x14ac:dyDescent="0.25">
      <c r="B43" s="1152" t="s">
        <v>152</v>
      </c>
      <c r="C43" s="1188" t="s">
        <v>1004</v>
      </c>
      <c r="D43" s="1153" t="s">
        <v>742</v>
      </c>
      <c r="E43" s="1155">
        <v>819</v>
      </c>
      <c r="F43" s="1151"/>
      <c r="G43" s="1144"/>
    </row>
    <row r="44" spans="2:7" s="1" customFormat="1" x14ac:dyDescent="0.25">
      <c r="B44" s="1152" t="s">
        <v>160</v>
      </c>
      <c r="C44" s="1178" t="s">
        <v>1005</v>
      </c>
      <c r="D44" s="1153" t="s">
        <v>742</v>
      </c>
      <c r="E44" s="1155">
        <v>0</v>
      </c>
      <c r="F44" s="1151"/>
      <c r="G44" s="1144"/>
    </row>
    <row r="45" spans="2:7" s="1" customFormat="1" x14ac:dyDescent="0.25">
      <c r="B45" s="1157" t="s">
        <v>412</v>
      </c>
      <c r="C45" s="1171" t="s">
        <v>1006</v>
      </c>
      <c r="D45" s="1158" t="s">
        <v>916</v>
      </c>
      <c r="E45" s="1168">
        <v>0</v>
      </c>
      <c r="F45" s="1151"/>
      <c r="G45" s="1151"/>
    </row>
    <row r="46" spans="2:7" s="1" customFormat="1" x14ac:dyDescent="0.25">
      <c r="B46" s="1157" t="s">
        <v>1007</v>
      </c>
      <c r="C46" s="1171" t="s">
        <v>1008</v>
      </c>
      <c r="D46" s="1158" t="s">
        <v>916</v>
      </c>
      <c r="E46" s="1168">
        <v>0</v>
      </c>
      <c r="F46" s="1172"/>
      <c r="G46" s="1172"/>
    </row>
    <row r="47" spans="2:7" s="1" customFormat="1" x14ac:dyDescent="0.25">
      <c r="B47" s="1157" t="s">
        <v>1009</v>
      </c>
      <c r="C47" s="1189" t="s">
        <v>1010</v>
      </c>
      <c r="D47" s="1190" t="s">
        <v>742</v>
      </c>
      <c r="E47" s="1191">
        <v>0</v>
      </c>
      <c r="F47" s="1192"/>
      <c r="G47" s="1192"/>
    </row>
    <row r="48" spans="2:7" s="1" customFormat="1" x14ac:dyDescent="0.25">
      <c r="B48" s="1157" t="s">
        <v>615</v>
      </c>
      <c r="C48" s="1171" t="s">
        <v>1011</v>
      </c>
      <c r="D48" s="1158" t="s">
        <v>916</v>
      </c>
      <c r="E48" s="1168">
        <v>0</v>
      </c>
      <c r="F48" s="1172"/>
      <c r="G48" s="1172"/>
    </row>
    <row r="49" spans="2:7" s="1" customFormat="1" x14ac:dyDescent="0.25">
      <c r="B49" s="1157" t="s">
        <v>1012</v>
      </c>
      <c r="C49" s="1189" t="s">
        <v>1013</v>
      </c>
      <c r="D49" s="1190" t="s">
        <v>742</v>
      </c>
      <c r="E49" s="1191">
        <v>0</v>
      </c>
      <c r="F49" s="1192"/>
      <c r="G49" s="1192"/>
    </row>
    <row r="50" spans="2:7" s="1" customFormat="1" x14ac:dyDescent="0.25">
      <c r="B50" s="1152" t="s">
        <v>162</v>
      </c>
      <c r="C50" s="1178" t="s">
        <v>1014</v>
      </c>
      <c r="D50" s="1153" t="s">
        <v>916</v>
      </c>
      <c r="E50" s="1179">
        <v>1</v>
      </c>
      <c r="F50" s="1172"/>
      <c r="G50" s="1172"/>
    </row>
    <row r="51" spans="2:7" s="1" customFormat="1" x14ac:dyDescent="0.25">
      <c r="B51" s="1152" t="s">
        <v>418</v>
      </c>
      <c r="C51" s="1178" t="s">
        <v>1015</v>
      </c>
      <c r="D51" s="1153" t="s">
        <v>916</v>
      </c>
      <c r="E51" s="1179">
        <v>0</v>
      </c>
      <c r="F51" s="1172"/>
      <c r="G51" s="1172"/>
    </row>
    <row r="52" spans="2:7" s="1" customFormat="1" x14ac:dyDescent="0.25">
      <c r="B52" s="1152" t="s">
        <v>419</v>
      </c>
      <c r="C52" s="1178" t="s">
        <v>1016</v>
      </c>
      <c r="D52" s="1153" t="s">
        <v>916</v>
      </c>
      <c r="E52" s="1179">
        <v>0</v>
      </c>
      <c r="F52" s="1192"/>
      <c r="G52" s="1192"/>
    </row>
    <row r="53" spans="2:7" s="1" customFormat="1" x14ac:dyDescent="0.25">
      <c r="B53" s="1152" t="s">
        <v>424</v>
      </c>
      <c r="C53" s="1178" t="s">
        <v>1017</v>
      </c>
      <c r="D53" s="1153" t="s">
        <v>916</v>
      </c>
      <c r="E53" s="1179">
        <v>0</v>
      </c>
      <c r="F53" s="1192"/>
      <c r="G53" s="1192"/>
    </row>
    <row r="54" spans="2:7" s="1" customFormat="1" x14ac:dyDescent="0.25">
      <c r="B54" s="1152" t="s">
        <v>428</v>
      </c>
      <c r="C54" s="1178" t="s">
        <v>1018</v>
      </c>
      <c r="D54" s="1158" t="s">
        <v>916</v>
      </c>
      <c r="E54" s="1168">
        <v>39</v>
      </c>
      <c r="F54" s="1192"/>
      <c r="G54" s="1192"/>
    </row>
    <row r="55" spans="2:7" s="1" customFormat="1" x14ac:dyDescent="0.25">
      <c r="B55" s="1182" t="s">
        <v>431</v>
      </c>
      <c r="C55" s="1178" t="s">
        <v>1019</v>
      </c>
      <c r="D55" s="1153" t="s">
        <v>916</v>
      </c>
      <c r="E55" s="1179">
        <v>0</v>
      </c>
      <c r="F55" s="1192"/>
      <c r="G55" s="1192"/>
    </row>
    <row r="56" spans="2:7" s="1" customFormat="1" ht="15.75" thickBot="1" x14ac:dyDescent="0.3">
      <c r="B56" s="1174" t="s">
        <v>446</v>
      </c>
      <c r="C56" s="1175" t="s">
        <v>748</v>
      </c>
      <c r="D56" s="1176" t="s">
        <v>736</v>
      </c>
      <c r="E56" s="1177">
        <v>44.5</v>
      </c>
      <c r="F56" s="1151"/>
      <c r="G56" s="1151"/>
    </row>
    <row r="57" spans="2:7" s="1" customFormat="1" ht="15.75" thickBot="1" x14ac:dyDescent="0.3">
      <c r="B57" s="1145"/>
      <c r="C57" s="1141" t="s">
        <v>1020</v>
      </c>
      <c r="D57" s="1141"/>
      <c r="E57" s="1146"/>
      <c r="F57" s="1151"/>
      <c r="G57" s="1151"/>
    </row>
    <row r="58" spans="2:7" s="1" customFormat="1" x14ac:dyDescent="0.25">
      <c r="B58" s="1157" t="s">
        <v>65</v>
      </c>
      <c r="C58" s="1158" t="s">
        <v>1021</v>
      </c>
      <c r="D58" s="1158" t="s">
        <v>916</v>
      </c>
      <c r="E58" s="1168">
        <v>65</v>
      </c>
      <c r="F58" s="1151"/>
      <c r="G58" s="1151"/>
    </row>
    <row r="59" spans="2:7" s="1" customFormat="1" x14ac:dyDescent="0.25">
      <c r="B59" s="1157" t="s">
        <v>69</v>
      </c>
      <c r="C59" s="1158" t="s">
        <v>1022</v>
      </c>
      <c r="D59" s="1158" t="s">
        <v>916</v>
      </c>
      <c r="E59" s="1168">
        <v>1</v>
      </c>
      <c r="F59" s="1151"/>
      <c r="G59" s="1151"/>
    </row>
    <row r="60" spans="2:7" s="1" customFormat="1" x14ac:dyDescent="0.25">
      <c r="B60" s="1157" t="s">
        <v>71</v>
      </c>
      <c r="C60" s="1158" t="s">
        <v>1023</v>
      </c>
      <c r="D60" s="1158" t="s">
        <v>916</v>
      </c>
      <c r="E60" s="1168">
        <v>3</v>
      </c>
      <c r="F60" s="1151"/>
      <c r="G60" s="1151"/>
    </row>
    <row r="61" spans="2:7" s="1" customFormat="1" x14ac:dyDescent="0.25">
      <c r="B61" s="1152" t="s">
        <v>73</v>
      </c>
      <c r="C61" s="1153" t="s">
        <v>1024</v>
      </c>
      <c r="D61" s="1193" t="s">
        <v>736</v>
      </c>
      <c r="E61" s="1155">
        <v>39.6</v>
      </c>
      <c r="F61" s="1194"/>
      <c r="G61" s="1151"/>
    </row>
    <row r="62" spans="2:7" s="1" customFormat="1" x14ac:dyDescent="0.25">
      <c r="B62" s="1157" t="s">
        <v>75</v>
      </c>
      <c r="C62" s="1158" t="s">
        <v>1025</v>
      </c>
      <c r="D62" s="1195" t="s">
        <v>1026</v>
      </c>
      <c r="E62" s="1196">
        <f>SUM(E63:E64)</f>
        <v>311.2</v>
      </c>
      <c r="F62" s="1192"/>
      <c r="G62" s="1192"/>
    </row>
    <row r="63" spans="2:7" s="1" customFormat="1" x14ac:dyDescent="0.25">
      <c r="B63" s="1197" t="s">
        <v>801</v>
      </c>
      <c r="C63" s="1189" t="s">
        <v>1027</v>
      </c>
      <c r="D63" s="1190" t="s">
        <v>1026</v>
      </c>
      <c r="E63" s="1191">
        <v>8</v>
      </c>
      <c r="F63" s="1192"/>
      <c r="G63" s="1192"/>
    </row>
    <row r="64" spans="2:7" s="1" customFormat="1" x14ac:dyDescent="0.25">
      <c r="B64" s="1197" t="s">
        <v>1028</v>
      </c>
      <c r="C64" s="1189" t="s">
        <v>1029</v>
      </c>
      <c r="D64" s="1190" t="s">
        <v>1026</v>
      </c>
      <c r="E64" s="1191">
        <v>303.2</v>
      </c>
      <c r="F64" s="1151"/>
      <c r="G64" s="1151"/>
    </row>
    <row r="65" spans="2:7" s="1" customFormat="1" x14ac:dyDescent="0.25">
      <c r="B65" s="1157" t="s">
        <v>466</v>
      </c>
      <c r="C65" s="1158" t="s">
        <v>1030</v>
      </c>
      <c r="D65" s="1158" t="s">
        <v>916</v>
      </c>
      <c r="E65" s="1168">
        <v>6643</v>
      </c>
      <c r="F65" s="1151"/>
      <c r="G65" s="1151"/>
    </row>
    <row r="66" spans="2:7" s="1" customFormat="1" x14ac:dyDescent="0.25">
      <c r="B66" s="1157" t="s">
        <v>470</v>
      </c>
      <c r="C66" s="1158" t="s">
        <v>1031</v>
      </c>
      <c r="D66" s="1158" t="s">
        <v>916</v>
      </c>
      <c r="E66" s="1168">
        <v>524</v>
      </c>
      <c r="F66" s="1151"/>
      <c r="G66" s="1151"/>
    </row>
    <row r="67" spans="2:7" s="1" customFormat="1" x14ac:dyDescent="0.25">
      <c r="B67" s="1157" t="s">
        <v>474</v>
      </c>
      <c r="C67" s="1158" t="s">
        <v>1032</v>
      </c>
      <c r="D67" s="1158" t="s">
        <v>916</v>
      </c>
      <c r="E67" s="1168">
        <v>0</v>
      </c>
      <c r="F67" s="1151"/>
      <c r="G67" s="1151"/>
    </row>
    <row r="68" spans="2:7" s="1" customFormat="1" x14ac:dyDescent="0.25">
      <c r="B68" s="1157" t="s">
        <v>478</v>
      </c>
      <c r="C68" s="1158" t="s">
        <v>1033</v>
      </c>
      <c r="D68" s="1158" t="s">
        <v>916</v>
      </c>
      <c r="E68" s="1168">
        <v>361</v>
      </c>
      <c r="F68" s="1194"/>
      <c r="G68" s="1151"/>
    </row>
    <row r="69" spans="2:7" s="1" customFormat="1" x14ac:dyDescent="0.25">
      <c r="B69" s="1157" t="s">
        <v>494</v>
      </c>
      <c r="C69" s="1158" t="s">
        <v>1034</v>
      </c>
      <c r="D69" s="1158" t="s">
        <v>916</v>
      </c>
      <c r="E69" s="1198">
        <f>SUM(E70:E72)</f>
        <v>8478</v>
      </c>
      <c r="F69" s="1192"/>
      <c r="G69" s="1192"/>
    </row>
    <row r="70" spans="2:7" s="1" customFormat="1" x14ac:dyDescent="0.25">
      <c r="B70" s="1197" t="s">
        <v>1035</v>
      </c>
      <c r="C70" s="1189" t="s">
        <v>1036</v>
      </c>
      <c r="D70" s="1190" t="s">
        <v>916</v>
      </c>
      <c r="E70" s="1199">
        <v>7769</v>
      </c>
      <c r="F70" s="1192"/>
      <c r="G70" s="1192"/>
    </row>
    <row r="71" spans="2:7" s="1" customFormat="1" x14ac:dyDescent="0.25">
      <c r="B71" s="1197" t="s">
        <v>1037</v>
      </c>
      <c r="C71" s="1189" t="s">
        <v>1038</v>
      </c>
      <c r="D71" s="1190" t="s">
        <v>916</v>
      </c>
      <c r="E71" s="1199">
        <v>8</v>
      </c>
      <c r="F71" s="1192"/>
      <c r="G71" s="1192"/>
    </row>
    <row r="72" spans="2:7" s="1" customFormat="1" x14ac:dyDescent="0.25">
      <c r="B72" s="1197" t="s">
        <v>1039</v>
      </c>
      <c r="C72" s="1189" t="s">
        <v>1040</v>
      </c>
      <c r="D72" s="1190" t="s">
        <v>916</v>
      </c>
      <c r="E72" s="1199">
        <v>701</v>
      </c>
      <c r="F72" s="1151"/>
      <c r="G72" s="1151"/>
    </row>
    <row r="73" spans="2:7" s="1" customFormat="1" x14ac:dyDescent="0.25">
      <c r="B73" s="1157" t="s">
        <v>495</v>
      </c>
      <c r="C73" s="1158" t="s">
        <v>1041</v>
      </c>
      <c r="D73" s="1158" t="s">
        <v>916</v>
      </c>
      <c r="E73" s="1168">
        <v>6878</v>
      </c>
      <c r="F73" s="1151"/>
      <c r="G73" s="1151"/>
    </row>
    <row r="74" spans="2:7" s="1" customFormat="1" ht="15.75" thickBot="1" x14ac:dyDescent="0.3">
      <c r="B74" s="1161" t="s">
        <v>631</v>
      </c>
      <c r="C74" s="1162" t="s">
        <v>1042</v>
      </c>
      <c r="D74" s="1162" t="s">
        <v>916</v>
      </c>
      <c r="E74" s="1200">
        <v>353</v>
      </c>
      <c r="F74" s="1201"/>
      <c r="G74" s="1201"/>
    </row>
    <row r="75" spans="2:7" s="1" customFormat="1" ht="15.75" thickBot="1" x14ac:dyDescent="0.3">
      <c r="B75" s="1145"/>
      <c r="C75" s="1141" t="s">
        <v>1043</v>
      </c>
      <c r="D75" s="1141"/>
      <c r="E75" s="1146"/>
      <c r="F75" s="1156"/>
      <c r="G75" s="1156"/>
    </row>
    <row r="76" spans="2:7" s="1" customFormat="1" x14ac:dyDescent="0.25">
      <c r="B76" s="1157" t="s">
        <v>497</v>
      </c>
      <c r="C76" s="1158" t="s">
        <v>1044</v>
      </c>
      <c r="D76" s="1158" t="s">
        <v>916</v>
      </c>
      <c r="E76" s="1168">
        <v>19</v>
      </c>
      <c r="F76" s="1156"/>
      <c r="G76" s="1156"/>
    </row>
    <row r="77" spans="2:7" s="1" customFormat="1" x14ac:dyDescent="0.25">
      <c r="B77" s="1157" t="s">
        <v>171</v>
      </c>
      <c r="C77" s="1158" t="s">
        <v>1045</v>
      </c>
      <c r="D77" s="1158" t="s">
        <v>916</v>
      </c>
      <c r="E77" s="1168">
        <v>71</v>
      </c>
      <c r="F77" s="1156"/>
      <c r="G77" s="1156"/>
    </row>
    <row r="78" spans="2:7" s="1" customFormat="1" x14ac:dyDescent="0.25">
      <c r="B78" s="1157" t="s">
        <v>173</v>
      </c>
      <c r="C78" s="1158" t="s">
        <v>1046</v>
      </c>
      <c r="D78" s="1158" t="s">
        <v>916</v>
      </c>
      <c r="E78" s="1168">
        <v>122</v>
      </c>
      <c r="F78" s="1156"/>
      <c r="G78" s="1156"/>
    </row>
    <row r="79" spans="2:7" s="1" customFormat="1" x14ac:dyDescent="0.25">
      <c r="B79" s="1152" t="s">
        <v>175</v>
      </c>
      <c r="C79" s="1153" t="s">
        <v>1047</v>
      </c>
      <c r="D79" s="1193" t="s">
        <v>736</v>
      </c>
      <c r="E79" s="1155">
        <v>10.199999999999999</v>
      </c>
      <c r="F79" s="1156"/>
      <c r="G79" s="1156"/>
    </row>
    <row r="80" spans="2:7" s="1" customFormat="1" x14ac:dyDescent="0.25">
      <c r="B80" s="1157" t="s">
        <v>177</v>
      </c>
      <c r="C80" s="1158" t="s">
        <v>1048</v>
      </c>
      <c r="D80" s="1158" t="s">
        <v>1026</v>
      </c>
      <c r="E80" s="1159">
        <v>192.8</v>
      </c>
      <c r="F80" s="1202"/>
      <c r="G80" s="1202"/>
    </row>
    <row r="81" spans="2:7" s="1" customFormat="1" x14ac:dyDescent="0.25">
      <c r="B81" s="1197" t="s">
        <v>648</v>
      </c>
      <c r="C81" s="1189" t="s">
        <v>1049</v>
      </c>
      <c r="D81" s="1190" t="s">
        <v>1026</v>
      </c>
      <c r="E81" s="1191">
        <v>29.7</v>
      </c>
      <c r="F81" s="1156"/>
      <c r="G81" s="1156"/>
    </row>
    <row r="82" spans="2:7" s="1" customFormat="1" x14ac:dyDescent="0.25">
      <c r="B82" s="1157" t="s">
        <v>179</v>
      </c>
      <c r="C82" s="1158" t="s">
        <v>1050</v>
      </c>
      <c r="D82" s="1158" t="s">
        <v>916</v>
      </c>
      <c r="E82" s="1168">
        <v>4776</v>
      </c>
      <c r="F82" s="1156"/>
      <c r="G82" s="1156"/>
    </row>
    <row r="83" spans="2:7" s="1" customFormat="1" x14ac:dyDescent="0.25">
      <c r="B83" s="1157" t="s">
        <v>181</v>
      </c>
      <c r="C83" s="1158" t="s">
        <v>1051</v>
      </c>
      <c r="D83" s="1158" t="s">
        <v>916</v>
      </c>
      <c r="E83" s="1198">
        <f>SUM(E84:E86)</f>
        <v>9339</v>
      </c>
      <c r="F83" s="1156"/>
      <c r="G83" s="1156"/>
    </row>
    <row r="84" spans="2:7" s="1" customFormat="1" x14ac:dyDescent="0.25">
      <c r="B84" s="1197" t="s">
        <v>513</v>
      </c>
      <c r="C84" s="1189" t="s">
        <v>1052</v>
      </c>
      <c r="D84" s="1190" t="s">
        <v>916</v>
      </c>
      <c r="E84" s="1199">
        <v>5087</v>
      </c>
      <c r="F84" s="1202"/>
      <c r="G84" s="1202"/>
    </row>
    <row r="85" spans="2:7" s="1" customFormat="1" x14ac:dyDescent="0.25">
      <c r="B85" s="1197" t="s">
        <v>514</v>
      </c>
      <c r="C85" s="1189" t="s">
        <v>1053</v>
      </c>
      <c r="D85" s="1190" t="s">
        <v>916</v>
      </c>
      <c r="E85" s="1199">
        <v>4003</v>
      </c>
      <c r="F85" s="1202"/>
      <c r="G85" s="1202"/>
    </row>
    <row r="86" spans="2:7" s="1" customFormat="1" x14ac:dyDescent="0.25">
      <c r="B86" s="1197" t="s">
        <v>515</v>
      </c>
      <c r="C86" s="1189" t="s">
        <v>1054</v>
      </c>
      <c r="D86" s="1190" t="s">
        <v>916</v>
      </c>
      <c r="E86" s="1199">
        <v>249</v>
      </c>
      <c r="F86" s="1156"/>
      <c r="G86" s="1156"/>
    </row>
    <row r="87" spans="2:7" s="1" customFormat="1" ht="15.75" thickBot="1" x14ac:dyDescent="0.3">
      <c r="B87" s="1161" t="s">
        <v>183</v>
      </c>
      <c r="C87" s="1162" t="s">
        <v>1055</v>
      </c>
      <c r="D87" s="1162" t="s">
        <v>916</v>
      </c>
      <c r="E87" s="1200">
        <v>407</v>
      </c>
      <c r="F87" s="1156"/>
      <c r="G87" s="1156"/>
    </row>
    <row r="88" spans="2:7" s="1" customFormat="1" ht="15.75" thickBot="1" x14ac:dyDescent="0.3">
      <c r="B88" s="1145"/>
      <c r="C88" s="1141" t="s">
        <v>1056</v>
      </c>
      <c r="D88" s="1141"/>
      <c r="E88" s="1146"/>
      <c r="F88" s="1156"/>
      <c r="G88" s="1156"/>
    </row>
    <row r="89" spans="2:7" s="1" customFormat="1" x14ac:dyDescent="0.25">
      <c r="B89" s="1157" t="s">
        <v>212</v>
      </c>
      <c r="C89" s="1158" t="s">
        <v>1057</v>
      </c>
      <c r="D89" s="1158" t="s">
        <v>916</v>
      </c>
      <c r="E89" s="1168">
        <v>27</v>
      </c>
      <c r="F89" s="1156"/>
      <c r="G89" s="1156"/>
    </row>
    <row r="90" spans="2:7" s="1" customFormat="1" x14ac:dyDescent="0.25">
      <c r="B90" s="1157" t="s">
        <v>214</v>
      </c>
      <c r="C90" s="1158" t="s">
        <v>1058</v>
      </c>
      <c r="D90" s="1158" t="s">
        <v>916</v>
      </c>
      <c r="E90" s="1168">
        <v>1</v>
      </c>
      <c r="F90" s="1156"/>
      <c r="G90" s="1156"/>
    </row>
    <row r="91" spans="2:7" s="1" customFormat="1" x14ac:dyDescent="0.25">
      <c r="B91" s="1157" t="s">
        <v>222</v>
      </c>
      <c r="C91" s="1158" t="s">
        <v>1059</v>
      </c>
      <c r="D91" s="1158" t="s">
        <v>916</v>
      </c>
      <c r="E91" s="1168">
        <v>2</v>
      </c>
      <c r="F91" s="1156"/>
      <c r="G91" s="1156"/>
    </row>
    <row r="92" spans="2:7" s="1" customFormat="1" x14ac:dyDescent="0.25">
      <c r="B92" s="1157" t="s">
        <v>224</v>
      </c>
      <c r="C92" s="1153" t="s">
        <v>1060</v>
      </c>
      <c r="D92" s="1193" t="s">
        <v>736</v>
      </c>
      <c r="E92" s="1179">
        <v>5</v>
      </c>
      <c r="F92" s="1156"/>
      <c r="G92" s="1156"/>
    </row>
    <row r="93" spans="2:7" s="1" customFormat="1" x14ac:dyDescent="0.25">
      <c r="B93" s="1157" t="s">
        <v>656</v>
      </c>
      <c r="C93" s="1158" t="s">
        <v>1061</v>
      </c>
      <c r="D93" s="1158" t="s">
        <v>1026</v>
      </c>
      <c r="E93" s="1159">
        <v>11.8</v>
      </c>
      <c r="F93" s="1156"/>
      <c r="G93" s="1156"/>
    </row>
    <row r="94" spans="2:7" s="1" customFormat="1" x14ac:dyDescent="0.25">
      <c r="B94" s="1197" t="s">
        <v>1062</v>
      </c>
      <c r="C94" s="1189" t="s">
        <v>1049</v>
      </c>
      <c r="D94" s="1190" t="s">
        <v>1026</v>
      </c>
      <c r="E94" s="1199">
        <v>0</v>
      </c>
      <c r="F94" s="1156"/>
      <c r="G94" s="1156"/>
    </row>
    <row r="95" spans="2:7" s="1" customFormat="1" x14ac:dyDescent="0.25">
      <c r="B95" s="1157" t="s">
        <v>658</v>
      </c>
      <c r="C95" s="1158" t="s">
        <v>1063</v>
      </c>
      <c r="D95" s="1158" t="s">
        <v>916</v>
      </c>
      <c r="E95" s="1168">
        <v>27</v>
      </c>
      <c r="F95" s="1156"/>
      <c r="G95" s="1156"/>
    </row>
    <row r="96" spans="2:7" s="1" customFormat="1" x14ac:dyDescent="0.25">
      <c r="B96" s="1157" t="s">
        <v>660</v>
      </c>
      <c r="C96" s="1158" t="s">
        <v>1064</v>
      </c>
      <c r="D96" s="1158" t="s">
        <v>916</v>
      </c>
      <c r="E96" s="1168">
        <v>0</v>
      </c>
      <c r="F96" s="1156"/>
      <c r="G96" s="1156"/>
    </row>
    <row r="97" spans="2:7" s="1" customFormat="1" ht="15.75" thickBot="1" x14ac:dyDescent="0.3">
      <c r="B97" s="1161" t="s">
        <v>662</v>
      </c>
      <c r="C97" s="1162" t="s">
        <v>1065</v>
      </c>
      <c r="D97" s="1162" t="s">
        <v>916</v>
      </c>
      <c r="E97" s="1200">
        <v>21</v>
      </c>
      <c r="F97" s="1201"/>
      <c r="G97" s="1201"/>
    </row>
    <row r="98" spans="2:7" s="1" customFormat="1" ht="15.75" thickBot="1" x14ac:dyDescent="0.3">
      <c r="B98" s="1145"/>
      <c r="C98" s="1141" t="s">
        <v>1066</v>
      </c>
      <c r="D98" s="1141"/>
      <c r="E98" s="1146"/>
      <c r="F98" s="1203"/>
      <c r="G98" s="1203"/>
    </row>
    <row r="99" spans="2:7" s="1" customFormat="1" x14ac:dyDescent="0.25">
      <c r="B99" s="1157" t="s">
        <v>83</v>
      </c>
      <c r="C99" s="1204" t="s">
        <v>1067</v>
      </c>
      <c r="D99" s="1195" t="s">
        <v>916</v>
      </c>
      <c r="E99" s="1205">
        <v>0</v>
      </c>
      <c r="F99" s="1203"/>
      <c r="G99" s="1203"/>
    </row>
    <row r="100" spans="2:7" s="1" customFormat="1" x14ac:dyDescent="0.25">
      <c r="B100" s="1157" t="s">
        <v>85</v>
      </c>
      <c r="C100" s="1206" t="s">
        <v>1068</v>
      </c>
      <c r="D100" s="1158" t="s">
        <v>1069</v>
      </c>
      <c r="E100" s="1168">
        <v>0</v>
      </c>
      <c r="F100" s="1156"/>
      <c r="G100" s="1156"/>
    </row>
    <row r="101" spans="2:7" s="1" customFormat="1" x14ac:dyDescent="0.25">
      <c r="B101" s="1157" t="s">
        <v>1070</v>
      </c>
      <c r="C101" s="1207" t="s">
        <v>1071</v>
      </c>
      <c r="D101" s="1158" t="s">
        <v>742</v>
      </c>
      <c r="E101" s="1159">
        <v>0</v>
      </c>
      <c r="F101" s="1203"/>
      <c r="G101" s="1203"/>
    </row>
    <row r="102" spans="2:7" s="1" customFormat="1" x14ac:dyDescent="0.25">
      <c r="B102" s="1157" t="s">
        <v>1072</v>
      </c>
      <c r="C102" s="1206" t="s">
        <v>1073</v>
      </c>
      <c r="D102" s="1158" t="s">
        <v>916</v>
      </c>
      <c r="E102" s="1168">
        <v>0</v>
      </c>
      <c r="F102" s="1156"/>
      <c r="G102" s="1156"/>
    </row>
    <row r="103" spans="2:7" s="1" customFormat="1" x14ac:dyDescent="0.25">
      <c r="B103" s="1157" t="s">
        <v>1074</v>
      </c>
      <c r="C103" s="1207" t="s">
        <v>1075</v>
      </c>
      <c r="D103" s="1158" t="s">
        <v>742</v>
      </c>
      <c r="E103" s="1159">
        <v>0</v>
      </c>
      <c r="F103" s="1203"/>
      <c r="G103" s="1203"/>
    </row>
    <row r="104" spans="2:7" s="1" customFormat="1" x14ac:dyDescent="0.25">
      <c r="B104" s="1157" t="s">
        <v>1076</v>
      </c>
      <c r="C104" s="1206" t="s">
        <v>1077</v>
      </c>
      <c r="D104" s="1158" t="s">
        <v>916</v>
      </c>
      <c r="E104" s="1168">
        <v>9</v>
      </c>
      <c r="F104" s="1156"/>
      <c r="G104" s="1156"/>
    </row>
    <row r="105" spans="2:7" s="1" customFormat="1" x14ac:dyDescent="0.25">
      <c r="B105" s="1157" t="s">
        <v>1078</v>
      </c>
      <c r="C105" s="1207" t="s">
        <v>1079</v>
      </c>
      <c r="D105" s="1158" t="s">
        <v>742</v>
      </c>
      <c r="E105" s="1159">
        <v>142.4</v>
      </c>
      <c r="F105" s="1203"/>
      <c r="G105" s="1203"/>
    </row>
    <row r="106" spans="2:7" s="1" customFormat="1" x14ac:dyDescent="0.25">
      <c r="B106" s="1157" t="s">
        <v>1080</v>
      </c>
      <c r="C106" s="1206" t="s">
        <v>1081</v>
      </c>
      <c r="D106" s="1158" t="s">
        <v>916</v>
      </c>
      <c r="E106" s="1168">
        <v>2</v>
      </c>
      <c r="F106" s="1208"/>
      <c r="G106" s="1203"/>
    </row>
    <row r="107" spans="2:7" s="1" customFormat="1" x14ac:dyDescent="0.25">
      <c r="B107" s="1157" t="s">
        <v>1082</v>
      </c>
      <c r="C107" s="1207" t="s">
        <v>1083</v>
      </c>
      <c r="D107" s="1158" t="s">
        <v>742</v>
      </c>
      <c r="E107" s="1159">
        <v>918.3</v>
      </c>
      <c r="F107" s="1181"/>
      <c r="G107" s="1181"/>
    </row>
    <row r="108" spans="2:7" s="1" customFormat="1" x14ac:dyDescent="0.25">
      <c r="B108" s="1157" t="s">
        <v>1084</v>
      </c>
      <c r="C108" s="1207" t="s">
        <v>1085</v>
      </c>
      <c r="D108" s="1158" t="s">
        <v>916</v>
      </c>
      <c r="E108" s="1168">
        <v>53</v>
      </c>
      <c r="F108" s="1202"/>
      <c r="G108" s="1202"/>
    </row>
    <row r="109" spans="2:7" s="1" customFormat="1" x14ac:dyDescent="0.25">
      <c r="B109" s="1157" t="s">
        <v>1086</v>
      </c>
      <c r="C109" s="1207" t="s">
        <v>1087</v>
      </c>
      <c r="D109" s="1158" t="s">
        <v>916</v>
      </c>
      <c r="E109" s="1168">
        <v>28</v>
      </c>
      <c r="F109" s="1202"/>
      <c r="G109" s="1202"/>
    </row>
    <row r="110" spans="2:7" s="1" customFormat="1" x14ac:dyDescent="0.25">
      <c r="B110" s="1209" t="s">
        <v>1088</v>
      </c>
      <c r="C110" s="1210" t="s">
        <v>1089</v>
      </c>
      <c r="D110" s="1160" t="s">
        <v>916</v>
      </c>
      <c r="E110" s="1211">
        <v>31</v>
      </c>
      <c r="F110" s="1156"/>
      <c r="G110" s="1156"/>
    </row>
    <row r="111" spans="2:7" s="1" customFormat="1" x14ac:dyDescent="0.25">
      <c r="B111" s="1212" t="s">
        <v>1090</v>
      </c>
      <c r="C111" s="1213" t="s">
        <v>1091</v>
      </c>
      <c r="D111" s="1214"/>
      <c r="E111" s="1215"/>
      <c r="F111" s="1203"/>
      <c r="G111" s="1203"/>
    </row>
    <row r="112" spans="2:7" s="1" customFormat="1" x14ac:dyDescent="0.25">
      <c r="B112" s="1216" t="s">
        <v>1092</v>
      </c>
      <c r="C112" s="1204" t="s">
        <v>1093</v>
      </c>
      <c r="D112" s="1195" t="s">
        <v>965</v>
      </c>
      <c r="E112" s="1217">
        <v>278.2</v>
      </c>
      <c r="F112" s="1203"/>
      <c r="G112" s="1203"/>
    </row>
    <row r="113" spans="2:7" s="1" customFormat="1" x14ac:dyDescent="0.25">
      <c r="B113" s="1157" t="s">
        <v>1094</v>
      </c>
      <c r="C113" s="1206" t="s">
        <v>1095</v>
      </c>
      <c r="D113" s="1158" t="s">
        <v>965</v>
      </c>
      <c r="E113" s="1159">
        <v>21.5</v>
      </c>
      <c r="F113" s="1203"/>
      <c r="G113" s="1203"/>
    </row>
    <row r="114" spans="2:7" s="1" customFormat="1" x14ac:dyDescent="0.25">
      <c r="B114" s="1157" t="s">
        <v>1096</v>
      </c>
      <c r="C114" s="1206" t="s">
        <v>1097</v>
      </c>
      <c r="D114" s="1158" t="s">
        <v>965</v>
      </c>
      <c r="E114" s="1159">
        <v>0</v>
      </c>
      <c r="F114" s="1203"/>
      <c r="G114" s="1203"/>
    </row>
    <row r="115" spans="2:7" s="1" customFormat="1" x14ac:dyDescent="0.25">
      <c r="B115" s="1157" t="s">
        <v>1098</v>
      </c>
      <c r="C115" s="1206" t="s">
        <v>1099</v>
      </c>
      <c r="D115" s="1158" t="s">
        <v>965</v>
      </c>
      <c r="E115" s="1159">
        <v>72.8</v>
      </c>
      <c r="F115" s="1203"/>
      <c r="G115" s="1203"/>
    </row>
    <row r="116" spans="2:7" s="1" customFormat="1" x14ac:dyDescent="0.25">
      <c r="B116" s="1209" t="s">
        <v>1100</v>
      </c>
      <c r="C116" s="1218" t="s">
        <v>1101</v>
      </c>
      <c r="D116" s="1160" t="s">
        <v>965</v>
      </c>
      <c r="E116" s="1219">
        <v>7.6</v>
      </c>
      <c r="F116" s="1156"/>
      <c r="G116" s="1156"/>
    </row>
    <row r="117" spans="2:7" s="1" customFormat="1" x14ac:dyDescent="0.25">
      <c r="B117" s="1212" t="s">
        <v>1102</v>
      </c>
      <c r="C117" s="1213" t="s">
        <v>1103</v>
      </c>
      <c r="D117" s="1214"/>
      <c r="E117" s="1220"/>
      <c r="F117" s="1203"/>
      <c r="G117" s="1203"/>
    </row>
    <row r="118" spans="2:7" s="1" customFormat="1" x14ac:dyDescent="0.25">
      <c r="B118" s="1216" t="s">
        <v>1104</v>
      </c>
      <c r="C118" s="1204" t="s">
        <v>1105</v>
      </c>
      <c r="D118" s="1195" t="s">
        <v>965</v>
      </c>
      <c r="E118" s="1217">
        <v>5.3</v>
      </c>
      <c r="F118" s="1203"/>
      <c r="G118" s="1203"/>
    </row>
    <row r="119" spans="2:7" s="1" customFormat="1" x14ac:dyDescent="0.25">
      <c r="B119" s="1157" t="s">
        <v>1106</v>
      </c>
      <c r="C119" s="1206" t="s">
        <v>1095</v>
      </c>
      <c r="D119" s="1158" t="s">
        <v>965</v>
      </c>
      <c r="E119" s="1159">
        <v>15.3</v>
      </c>
      <c r="F119" s="1203"/>
      <c r="G119" s="1203"/>
    </row>
    <row r="120" spans="2:7" s="1" customFormat="1" x14ac:dyDescent="0.25">
      <c r="B120" s="1157" t="s">
        <v>1107</v>
      </c>
      <c r="C120" s="1206" t="s">
        <v>1097</v>
      </c>
      <c r="D120" s="1158" t="s">
        <v>965</v>
      </c>
      <c r="E120" s="1159">
        <v>0</v>
      </c>
      <c r="F120" s="1203"/>
      <c r="G120" s="1203"/>
    </row>
    <row r="121" spans="2:7" s="1" customFormat="1" x14ac:dyDescent="0.25">
      <c r="B121" s="1157" t="s">
        <v>1108</v>
      </c>
      <c r="C121" s="1206" t="s">
        <v>1099</v>
      </c>
      <c r="D121" s="1158" t="s">
        <v>965</v>
      </c>
      <c r="E121" s="1159">
        <v>11.8</v>
      </c>
      <c r="F121" s="1203"/>
      <c r="G121" s="1203"/>
    </row>
    <row r="122" spans="2:7" s="1" customFormat="1" x14ac:dyDescent="0.25">
      <c r="B122" s="1157" t="s">
        <v>1109</v>
      </c>
      <c r="C122" s="1206" t="s">
        <v>1101</v>
      </c>
      <c r="D122" s="1158" t="s">
        <v>965</v>
      </c>
      <c r="E122" s="1159">
        <v>1.5</v>
      </c>
      <c r="F122" s="1156"/>
      <c r="G122" s="1156"/>
    </row>
    <row r="123" spans="2:7" s="1" customFormat="1" x14ac:dyDescent="0.25">
      <c r="B123" s="1221" t="s">
        <v>1110</v>
      </c>
      <c r="C123" s="1213" t="s">
        <v>1111</v>
      </c>
      <c r="D123" s="1214"/>
      <c r="E123" s="1222"/>
      <c r="F123" s="1156"/>
      <c r="G123" s="1156"/>
    </row>
    <row r="124" spans="2:7" s="1" customFormat="1" x14ac:dyDescent="0.25">
      <c r="B124" s="1157" t="s">
        <v>1112</v>
      </c>
      <c r="C124" s="1206" t="s">
        <v>1113</v>
      </c>
      <c r="D124" s="1158" t="s">
        <v>764</v>
      </c>
      <c r="E124" s="1159">
        <v>0</v>
      </c>
      <c r="F124" s="1156"/>
      <c r="G124" s="1156"/>
    </row>
    <row r="125" spans="2:7" s="1" customFormat="1" x14ac:dyDescent="0.25">
      <c r="B125" s="1157" t="s">
        <v>1114</v>
      </c>
      <c r="C125" s="1206" t="s">
        <v>1115</v>
      </c>
      <c r="D125" s="1158" t="s">
        <v>764</v>
      </c>
      <c r="E125" s="1159">
        <v>0</v>
      </c>
      <c r="F125" s="1156"/>
      <c r="G125" s="1156"/>
    </row>
    <row r="126" spans="2:7" s="1" customFormat="1" x14ac:dyDescent="0.25">
      <c r="B126" s="1157" t="s">
        <v>1116</v>
      </c>
      <c r="C126" s="1206" t="s">
        <v>1117</v>
      </c>
      <c r="D126" s="1158" t="s">
        <v>764</v>
      </c>
      <c r="E126" s="1159">
        <v>0</v>
      </c>
      <c r="F126" s="1156"/>
      <c r="G126" s="1156"/>
    </row>
    <row r="127" spans="2:7" s="1" customFormat="1" x14ac:dyDescent="0.25">
      <c r="B127" s="1209" t="s">
        <v>1118</v>
      </c>
      <c r="C127" s="1218" t="s">
        <v>1119</v>
      </c>
      <c r="D127" s="1160" t="s">
        <v>764</v>
      </c>
      <c r="E127" s="1219">
        <v>0</v>
      </c>
      <c r="F127" s="1156"/>
      <c r="G127" s="1156"/>
    </row>
    <row r="128" spans="2:7" s="1" customFormat="1" x14ac:dyDescent="0.25">
      <c r="B128" s="1212" t="s">
        <v>1120</v>
      </c>
      <c r="C128" s="1213" t="s">
        <v>1121</v>
      </c>
      <c r="D128" s="1214"/>
      <c r="E128" s="1215"/>
      <c r="F128" s="1156"/>
      <c r="G128" s="1156"/>
    </row>
    <row r="129" spans="2:7" s="1" customFormat="1" x14ac:dyDescent="0.25">
      <c r="B129" s="1209" t="s">
        <v>1122</v>
      </c>
      <c r="C129" s="1218" t="s">
        <v>1093</v>
      </c>
      <c r="D129" s="1160" t="s">
        <v>764</v>
      </c>
      <c r="E129" s="1223">
        <f>(E112-E118)*E130/1000</f>
        <v>289.46502999999996</v>
      </c>
      <c r="F129" s="1156"/>
      <c r="G129" s="1156"/>
    </row>
    <row r="130" spans="2:7" s="1" customFormat="1" ht="15.75" thickBot="1" x14ac:dyDescent="0.3">
      <c r="B130" s="1224" t="s">
        <v>1123</v>
      </c>
      <c r="C130" s="1225" t="s">
        <v>1124</v>
      </c>
      <c r="D130" s="1162" t="s">
        <v>742</v>
      </c>
      <c r="E130" s="1226">
        <f>VAS077_F_Isvalytasbuiti1AtaskaitinisLaikotarpis</f>
        <v>1060.7</v>
      </c>
      <c r="F130" s="1156"/>
      <c r="G130" s="1156"/>
    </row>
    <row r="131" spans="2:7" s="1" customFormat="1" ht="15.75" thickBot="1" x14ac:dyDescent="0.3">
      <c r="B131" s="1145"/>
      <c r="C131" s="1141" t="s">
        <v>1125</v>
      </c>
      <c r="D131" s="1141"/>
      <c r="E131" s="1146"/>
      <c r="F131" s="1156"/>
      <c r="G131" s="1156"/>
    </row>
    <row r="132" spans="2:7" s="1" customFormat="1" x14ac:dyDescent="0.25">
      <c r="B132" s="1227" t="s">
        <v>1126</v>
      </c>
      <c r="C132" s="1228" t="s">
        <v>1127</v>
      </c>
      <c r="D132" s="1158" t="s">
        <v>742</v>
      </c>
      <c r="E132" s="1229">
        <v>0</v>
      </c>
      <c r="F132" s="1156"/>
      <c r="G132" s="1156"/>
    </row>
    <row r="133" spans="2:7" s="1" customFormat="1" x14ac:dyDescent="0.25">
      <c r="B133" s="1157" t="s">
        <v>1128</v>
      </c>
      <c r="C133" s="1207" t="s">
        <v>1129</v>
      </c>
      <c r="D133" s="1158" t="s">
        <v>916</v>
      </c>
      <c r="E133" s="1168">
        <v>0</v>
      </c>
      <c r="F133" s="1156"/>
      <c r="G133" s="1156"/>
    </row>
    <row r="134" spans="2:7" s="1" customFormat="1" x14ac:dyDescent="0.25">
      <c r="B134" s="1230" t="s">
        <v>1130</v>
      </c>
      <c r="C134" s="1231" t="s">
        <v>1131</v>
      </c>
      <c r="D134" s="1232" t="s">
        <v>916</v>
      </c>
      <c r="E134" s="1211">
        <v>0</v>
      </c>
      <c r="F134" s="1156"/>
      <c r="G134" s="1156"/>
    </row>
    <row r="135" spans="2:7" s="1" customFormat="1" x14ac:dyDescent="0.25">
      <c r="B135" s="1212" t="s">
        <v>1132</v>
      </c>
      <c r="C135" s="1213" t="s">
        <v>1133</v>
      </c>
      <c r="D135" s="1214"/>
      <c r="E135" s="1215"/>
      <c r="F135" s="1156"/>
      <c r="G135" s="1156"/>
    </row>
    <row r="136" spans="2:7" s="1" customFormat="1" x14ac:dyDescent="0.25">
      <c r="B136" s="1216" t="s">
        <v>1134</v>
      </c>
      <c r="C136" s="1204" t="s">
        <v>1093</v>
      </c>
      <c r="D136" s="1195" t="s">
        <v>965</v>
      </c>
      <c r="E136" s="1217">
        <v>0</v>
      </c>
      <c r="F136" s="1156"/>
      <c r="G136" s="1156"/>
    </row>
    <row r="137" spans="2:7" s="1" customFormat="1" x14ac:dyDescent="0.25">
      <c r="B137" s="1157" t="s">
        <v>1135</v>
      </c>
      <c r="C137" s="1206" t="s">
        <v>1095</v>
      </c>
      <c r="D137" s="1158" t="s">
        <v>965</v>
      </c>
      <c r="E137" s="1159">
        <v>0</v>
      </c>
      <c r="F137" s="1156"/>
      <c r="G137" s="1156"/>
    </row>
    <row r="138" spans="2:7" s="1" customFormat="1" x14ac:dyDescent="0.25">
      <c r="B138" s="1157" t="s">
        <v>1136</v>
      </c>
      <c r="C138" s="1206" t="s">
        <v>1137</v>
      </c>
      <c r="D138" s="1158" t="s">
        <v>965</v>
      </c>
      <c r="E138" s="1159">
        <v>0</v>
      </c>
      <c r="F138" s="1156"/>
      <c r="G138" s="1156"/>
    </row>
    <row r="139" spans="2:7" s="1" customFormat="1" x14ac:dyDescent="0.25">
      <c r="B139" s="1212" t="s">
        <v>1138</v>
      </c>
      <c r="C139" s="1213" t="s">
        <v>1139</v>
      </c>
      <c r="D139" s="1214"/>
      <c r="E139" s="1220"/>
      <c r="F139" s="1156"/>
      <c r="G139" s="1156"/>
    </row>
    <row r="140" spans="2:7" s="1" customFormat="1" x14ac:dyDescent="0.25">
      <c r="B140" s="1216" t="s">
        <v>1140</v>
      </c>
      <c r="C140" s="1204" t="s">
        <v>1105</v>
      </c>
      <c r="D140" s="1195" t="s">
        <v>965</v>
      </c>
      <c r="E140" s="1217">
        <v>0</v>
      </c>
      <c r="F140" s="1156"/>
      <c r="G140" s="1156"/>
    </row>
    <row r="141" spans="2:7" s="1" customFormat="1" x14ac:dyDescent="0.25">
      <c r="B141" s="1157" t="s">
        <v>1141</v>
      </c>
      <c r="C141" s="1206" t="s">
        <v>1095</v>
      </c>
      <c r="D141" s="1158" t="s">
        <v>965</v>
      </c>
      <c r="E141" s="1159">
        <v>0</v>
      </c>
      <c r="F141" s="1156"/>
      <c r="G141" s="1156"/>
    </row>
    <row r="142" spans="2:7" s="1" customFormat="1" x14ac:dyDescent="0.25">
      <c r="B142" s="1209" t="s">
        <v>1142</v>
      </c>
      <c r="C142" s="1218" t="s">
        <v>1137</v>
      </c>
      <c r="D142" s="1160" t="s">
        <v>965</v>
      </c>
      <c r="E142" s="1219">
        <v>0</v>
      </c>
      <c r="F142" s="1156"/>
      <c r="G142" s="1156"/>
    </row>
    <row r="143" spans="2:7" s="1" customFormat="1" x14ac:dyDescent="0.25">
      <c r="B143" s="1212" t="s">
        <v>1143</v>
      </c>
      <c r="C143" s="1213" t="s">
        <v>1121</v>
      </c>
      <c r="D143" s="1213"/>
      <c r="E143" s="1215"/>
      <c r="F143" s="1156"/>
      <c r="G143" s="1156"/>
    </row>
    <row r="144" spans="2:7" s="1" customFormat="1" ht="15.75" thickBot="1" x14ac:dyDescent="0.3">
      <c r="B144" s="1161" t="s">
        <v>1144</v>
      </c>
      <c r="C144" s="1206" t="s">
        <v>1093</v>
      </c>
      <c r="D144" s="1158" t="s">
        <v>764</v>
      </c>
      <c r="E144" s="1196">
        <f>(E136-E140)*E132/1000</f>
        <v>0</v>
      </c>
      <c r="F144" s="1201"/>
      <c r="G144" s="1201"/>
    </row>
    <row r="145" spans="2:7" s="1" customFormat="1" ht="15.75" thickBot="1" x14ac:dyDescent="0.3">
      <c r="B145" s="1145"/>
      <c r="C145" s="1141" t="s">
        <v>1145</v>
      </c>
      <c r="D145" s="1141"/>
      <c r="E145" s="1146"/>
      <c r="F145" s="1201"/>
      <c r="G145" s="1201"/>
    </row>
    <row r="146" spans="2:7" s="1" customFormat="1" x14ac:dyDescent="0.25">
      <c r="B146" s="1227" t="s">
        <v>9</v>
      </c>
      <c r="C146" s="1233" t="s">
        <v>1146</v>
      </c>
      <c r="D146" s="1158" t="s">
        <v>742</v>
      </c>
      <c r="E146" s="1229">
        <v>8.5</v>
      </c>
      <c r="F146" s="1201"/>
      <c r="G146" s="1201"/>
    </row>
    <row r="147" spans="2:7" s="1" customFormat="1" x14ac:dyDescent="0.25">
      <c r="B147" s="1157" t="s">
        <v>1147</v>
      </c>
      <c r="C147" s="1234" t="s">
        <v>1148</v>
      </c>
      <c r="D147" s="1235" t="s">
        <v>904</v>
      </c>
      <c r="E147" s="1236">
        <v>0.96</v>
      </c>
      <c r="F147" s="1201"/>
      <c r="G147" s="1201"/>
    </row>
    <row r="148" spans="2:7" s="1" customFormat="1" x14ac:dyDescent="0.25">
      <c r="B148" s="1157" t="s">
        <v>1149</v>
      </c>
      <c r="C148" s="1234" t="s">
        <v>1150</v>
      </c>
      <c r="D148" s="1158" t="s">
        <v>1151</v>
      </c>
      <c r="E148" s="1159">
        <v>338.9</v>
      </c>
      <c r="F148" s="1201"/>
      <c r="G148" s="1201"/>
    </row>
    <row r="149" spans="2:7" s="1" customFormat="1" ht="15.75" thickBot="1" x14ac:dyDescent="0.3">
      <c r="B149" s="1237" t="s">
        <v>1152</v>
      </c>
      <c r="C149" s="1238" t="s">
        <v>1153</v>
      </c>
      <c r="D149" s="1239" t="s">
        <v>916</v>
      </c>
      <c r="E149" s="1240">
        <v>2</v>
      </c>
      <c r="F149" s="1201"/>
      <c r="G149" s="1201"/>
    </row>
    <row r="150" spans="2:7" s="1" customFormat="1" x14ac:dyDescent="0.25">
      <c r="B150" s="1241" t="s">
        <v>1154</v>
      </c>
      <c r="C150" s="1242" t="s">
        <v>1155</v>
      </c>
      <c r="D150" s="1242"/>
      <c r="E150" s="1243"/>
      <c r="F150" s="1156"/>
      <c r="G150" s="1156"/>
    </row>
    <row r="151" spans="2:7" s="1" customFormat="1" x14ac:dyDescent="0.25">
      <c r="B151" s="1216" t="s">
        <v>1156</v>
      </c>
      <c r="C151" s="1244" t="s">
        <v>1157</v>
      </c>
      <c r="D151" s="1158" t="s">
        <v>742</v>
      </c>
      <c r="E151" s="1159">
        <v>0</v>
      </c>
      <c r="F151" s="1202"/>
      <c r="G151" s="1202"/>
    </row>
    <row r="152" spans="2:7" s="1" customFormat="1" x14ac:dyDescent="0.25">
      <c r="B152" s="1157" t="s">
        <v>1158</v>
      </c>
      <c r="C152" s="1234" t="s">
        <v>1159</v>
      </c>
      <c r="D152" s="1235" t="s">
        <v>904</v>
      </c>
      <c r="E152" s="1236">
        <v>0</v>
      </c>
      <c r="F152" s="1156"/>
      <c r="G152" s="1156"/>
    </row>
    <row r="153" spans="2:7" s="1" customFormat="1" x14ac:dyDescent="0.25">
      <c r="B153" s="1216" t="s">
        <v>1160</v>
      </c>
      <c r="C153" s="1245" t="s">
        <v>1161</v>
      </c>
      <c r="D153" s="1239" t="s">
        <v>1151</v>
      </c>
      <c r="E153" s="1159">
        <v>0</v>
      </c>
      <c r="F153" s="1156"/>
      <c r="G153" s="1156"/>
    </row>
    <row r="154" spans="2:7" s="1" customFormat="1" ht="15.75" thickBot="1" x14ac:dyDescent="0.3">
      <c r="B154" s="1209" t="s">
        <v>1162</v>
      </c>
      <c r="C154" s="1246" t="s">
        <v>1163</v>
      </c>
      <c r="D154" s="1160" t="s">
        <v>916</v>
      </c>
      <c r="E154" s="1211">
        <v>0</v>
      </c>
      <c r="F154" s="1156"/>
      <c r="G154" s="1156"/>
    </row>
    <row r="155" spans="2:7" s="1" customFormat="1" x14ac:dyDescent="0.25">
      <c r="B155" s="1241" t="s">
        <v>1164</v>
      </c>
      <c r="C155" s="1242" t="s">
        <v>1165</v>
      </c>
      <c r="D155" s="1242"/>
      <c r="E155" s="1247"/>
      <c r="F155" s="1156"/>
      <c r="G155" s="1156"/>
    </row>
    <row r="156" spans="2:7" s="1" customFormat="1" x14ac:dyDescent="0.25">
      <c r="B156" s="1157" t="s">
        <v>1166</v>
      </c>
      <c r="C156" s="1234" t="s">
        <v>1167</v>
      </c>
      <c r="D156" s="1158" t="s">
        <v>742</v>
      </c>
      <c r="E156" s="1159">
        <v>0</v>
      </c>
      <c r="F156" s="1156"/>
      <c r="G156" s="1156"/>
    </row>
    <row r="157" spans="2:7" s="1" customFormat="1" x14ac:dyDescent="0.25">
      <c r="B157" s="1157" t="s">
        <v>1168</v>
      </c>
      <c r="C157" s="1234" t="s">
        <v>1169</v>
      </c>
      <c r="D157" s="1235" t="s">
        <v>904</v>
      </c>
      <c r="E157" s="1236">
        <v>0</v>
      </c>
      <c r="F157" s="1156"/>
      <c r="G157" s="1156"/>
    </row>
    <row r="158" spans="2:7" s="1" customFormat="1" x14ac:dyDescent="0.25">
      <c r="B158" s="1157" t="s">
        <v>1170</v>
      </c>
      <c r="C158" s="1245" t="s">
        <v>1171</v>
      </c>
      <c r="D158" s="1239" t="s">
        <v>1151</v>
      </c>
      <c r="E158" s="1236">
        <v>0</v>
      </c>
      <c r="F158" s="1156"/>
      <c r="G158" s="1156"/>
    </row>
    <row r="159" spans="2:7" s="1" customFormat="1" ht="15.75" thickBot="1" x14ac:dyDescent="0.3">
      <c r="B159" s="1209" t="s">
        <v>1172</v>
      </c>
      <c r="C159" s="1246" t="s">
        <v>1173</v>
      </c>
      <c r="D159" s="1160" t="s">
        <v>916</v>
      </c>
      <c r="E159" s="1276">
        <v>0</v>
      </c>
      <c r="F159" s="1156"/>
      <c r="G159" s="1156"/>
    </row>
    <row r="160" spans="2:7" s="1" customFormat="1" x14ac:dyDescent="0.25">
      <c r="B160" s="1241" t="s">
        <v>1174</v>
      </c>
      <c r="C160" s="1242" t="s">
        <v>1175</v>
      </c>
      <c r="D160" s="1242"/>
      <c r="E160" s="1248"/>
      <c r="F160" s="1156"/>
      <c r="G160" s="1156"/>
    </row>
    <row r="161" spans="2:7" s="1" customFormat="1" x14ac:dyDescent="0.25">
      <c r="B161" s="1157" t="s">
        <v>1176</v>
      </c>
      <c r="C161" s="1249" t="s">
        <v>1177</v>
      </c>
      <c r="D161" s="1158" t="s">
        <v>742</v>
      </c>
      <c r="E161" s="1159">
        <v>0</v>
      </c>
      <c r="F161" s="1156"/>
      <c r="G161" s="1156"/>
    </row>
    <row r="162" spans="2:7" s="1" customFormat="1" x14ac:dyDescent="0.25">
      <c r="B162" s="1157" t="s">
        <v>1178</v>
      </c>
      <c r="C162" s="1249" t="s">
        <v>1179</v>
      </c>
      <c r="D162" s="1158" t="s">
        <v>904</v>
      </c>
      <c r="E162" s="1236">
        <v>0</v>
      </c>
      <c r="F162" s="1156"/>
      <c r="G162" s="1156"/>
    </row>
    <row r="163" spans="2:7" s="1" customFormat="1" x14ac:dyDescent="0.25">
      <c r="B163" s="1157" t="s">
        <v>1180</v>
      </c>
      <c r="C163" s="1249" t="s">
        <v>1181</v>
      </c>
      <c r="D163" s="1158" t="s">
        <v>1182</v>
      </c>
      <c r="E163" s="1159">
        <v>0</v>
      </c>
      <c r="F163" s="1156"/>
      <c r="G163" s="1156"/>
    </row>
    <row r="164" spans="2:7" s="1" customFormat="1" ht="15.75" thickBot="1" x14ac:dyDescent="0.3">
      <c r="B164" s="1209" t="s">
        <v>1183</v>
      </c>
      <c r="C164" s="1246" t="s">
        <v>1184</v>
      </c>
      <c r="D164" s="1160" t="s">
        <v>916</v>
      </c>
      <c r="E164" s="1211">
        <v>0</v>
      </c>
      <c r="F164" s="1156"/>
      <c r="G164" s="1156"/>
    </row>
    <row r="165" spans="2:7" s="1" customFormat="1" x14ac:dyDescent="0.25">
      <c r="B165" s="1241" t="s">
        <v>1185</v>
      </c>
      <c r="C165" s="1250" t="s">
        <v>1186</v>
      </c>
      <c r="D165" s="1251"/>
      <c r="E165" s="1252"/>
      <c r="F165" s="1156"/>
      <c r="G165" s="1156"/>
    </row>
    <row r="166" spans="2:7" s="1" customFormat="1" x14ac:dyDescent="0.25">
      <c r="B166" s="1157" t="s">
        <v>1187</v>
      </c>
      <c r="C166" s="1234" t="s">
        <v>1188</v>
      </c>
      <c r="D166" s="1158" t="s">
        <v>742</v>
      </c>
      <c r="E166" s="1159">
        <v>0</v>
      </c>
      <c r="F166" s="1156"/>
      <c r="G166" s="1156"/>
    </row>
    <row r="167" spans="2:7" s="1" customFormat="1" x14ac:dyDescent="0.25">
      <c r="B167" s="1157" t="s">
        <v>1189</v>
      </c>
      <c r="C167" s="1234" t="s">
        <v>1190</v>
      </c>
      <c r="D167" s="1235" t="s">
        <v>904</v>
      </c>
      <c r="E167" s="1236">
        <v>0</v>
      </c>
      <c r="F167" s="1156"/>
      <c r="G167" s="1156"/>
    </row>
    <row r="168" spans="2:7" s="1" customFormat="1" x14ac:dyDescent="0.25">
      <c r="B168" s="1216" t="s">
        <v>1191</v>
      </c>
      <c r="C168" s="1245" t="s">
        <v>1192</v>
      </c>
      <c r="D168" s="1239" t="s">
        <v>1151</v>
      </c>
      <c r="E168" s="1236">
        <v>0</v>
      </c>
      <c r="F168" s="1156"/>
      <c r="G168" s="1156"/>
    </row>
    <row r="169" spans="2:7" s="1" customFormat="1" ht="15.75" thickBot="1" x14ac:dyDescent="0.3">
      <c r="B169" s="1209" t="s">
        <v>1193</v>
      </c>
      <c r="C169" s="1246" t="s">
        <v>1194</v>
      </c>
      <c r="D169" s="1160" t="s">
        <v>916</v>
      </c>
      <c r="E169" s="1276">
        <v>0</v>
      </c>
      <c r="F169" s="1156"/>
      <c r="G169" s="1156"/>
    </row>
    <row r="170" spans="2:7" s="1" customFormat="1" x14ac:dyDescent="0.25">
      <c r="B170" s="1241" t="s">
        <v>1195</v>
      </c>
      <c r="C170" s="1242" t="s">
        <v>1196</v>
      </c>
      <c r="D170" s="1242"/>
      <c r="E170" s="1247"/>
      <c r="F170" s="1156"/>
      <c r="G170" s="1156"/>
    </row>
    <row r="171" spans="2:7" s="1" customFormat="1" x14ac:dyDescent="0.25">
      <c r="B171" s="1157" t="s">
        <v>1197</v>
      </c>
      <c r="C171" s="1253" t="s">
        <v>1198</v>
      </c>
      <c r="D171" s="1158" t="s">
        <v>742</v>
      </c>
      <c r="E171" s="1159">
        <v>0</v>
      </c>
      <c r="F171" s="1156"/>
      <c r="G171" s="1156"/>
    </row>
    <row r="172" spans="2:7" s="1" customFormat="1" x14ac:dyDescent="0.25">
      <c r="B172" s="1157" t="s">
        <v>1199</v>
      </c>
      <c r="C172" s="1254" t="s">
        <v>1200</v>
      </c>
      <c r="D172" s="1235" t="s">
        <v>904</v>
      </c>
      <c r="E172" s="1236">
        <v>0</v>
      </c>
      <c r="F172" s="1156"/>
      <c r="G172" s="1156"/>
    </row>
    <row r="173" spans="2:7" s="1" customFormat="1" x14ac:dyDescent="0.25">
      <c r="B173" s="1157" t="s">
        <v>1201</v>
      </c>
      <c r="C173" s="1254" t="s">
        <v>1202</v>
      </c>
      <c r="D173" s="1195" t="s">
        <v>1151</v>
      </c>
      <c r="E173" s="1236">
        <v>0</v>
      </c>
      <c r="F173" s="1156"/>
      <c r="G173" s="1156"/>
    </row>
    <row r="174" spans="2:7" s="1" customFormat="1" x14ac:dyDescent="0.25">
      <c r="B174" s="1157" t="s">
        <v>1203</v>
      </c>
      <c r="C174" s="1255" t="s">
        <v>1204</v>
      </c>
      <c r="D174" s="1239" t="s">
        <v>1151</v>
      </c>
      <c r="E174" s="1236">
        <v>0</v>
      </c>
      <c r="F174" s="1156"/>
      <c r="G174" s="1156"/>
    </row>
    <row r="175" spans="2:7" s="1" customFormat="1" ht="15.75" thickBot="1" x14ac:dyDescent="0.3">
      <c r="B175" s="1209" t="s">
        <v>1205</v>
      </c>
      <c r="C175" s="1246" t="s">
        <v>1153</v>
      </c>
      <c r="D175" s="1160" t="s">
        <v>916</v>
      </c>
      <c r="E175" s="1276">
        <v>0.02</v>
      </c>
      <c r="F175" s="1156"/>
      <c r="G175" s="1156"/>
    </row>
    <row r="176" spans="2:7" s="1" customFormat="1" x14ac:dyDescent="0.25">
      <c r="B176" s="1241" t="s">
        <v>1206</v>
      </c>
      <c r="C176" s="1242" t="s">
        <v>1207</v>
      </c>
      <c r="D176" s="1242"/>
      <c r="E176" s="1247"/>
      <c r="F176" s="1156"/>
      <c r="G176" s="1156"/>
    </row>
    <row r="177" spans="2:7" s="1" customFormat="1" x14ac:dyDescent="0.25">
      <c r="B177" s="1256" t="s">
        <v>1208</v>
      </c>
      <c r="C177" s="1253" t="s">
        <v>1209</v>
      </c>
      <c r="D177" s="1158" t="s">
        <v>742</v>
      </c>
      <c r="E177" s="1159">
        <v>0</v>
      </c>
      <c r="F177" s="1156"/>
      <c r="G177" s="1156"/>
    </row>
    <row r="178" spans="2:7" s="1" customFormat="1" x14ac:dyDescent="0.25">
      <c r="B178" s="1256" t="s">
        <v>1210</v>
      </c>
      <c r="C178" s="1254" t="s">
        <v>1211</v>
      </c>
      <c r="D178" s="1235" t="s">
        <v>904</v>
      </c>
      <c r="E178" s="1236">
        <v>0</v>
      </c>
      <c r="F178" s="1156"/>
      <c r="G178" s="1156"/>
    </row>
    <row r="179" spans="2:7" s="1" customFormat="1" x14ac:dyDescent="0.25">
      <c r="B179" s="1256" t="s">
        <v>1212</v>
      </c>
      <c r="C179" s="1254" t="s">
        <v>1213</v>
      </c>
      <c r="D179" s="1195" t="s">
        <v>1151</v>
      </c>
      <c r="E179" s="1159">
        <v>0</v>
      </c>
      <c r="F179" s="1156"/>
      <c r="G179" s="1156"/>
    </row>
    <row r="180" spans="2:7" s="1" customFormat="1" x14ac:dyDescent="0.25">
      <c r="B180" s="1256" t="s">
        <v>1214</v>
      </c>
      <c r="C180" s="1254" t="s">
        <v>1215</v>
      </c>
      <c r="D180" s="1195" t="s">
        <v>1151</v>
      </c>
      <c r="E180" s="1159">
        <v>0</v>
      </c>
      <c r="F180" s="1156"/>
      <c r="G180" s="1156"/>
    </row>
    <row r="181" spans="2:7" s="1" customFormat="1" x14ac:dyDescent="0.25">
      <c r="B181" s="1256" t="s">
        <v>1216</v>
      </c>
      <c r="C181" s="1254" t="s">
        <v>1217</v>
      </c>
      <c r="D181" s="1195" t="s">
        <v>1151</v>
      </c>
      <c r="E181" s="1159">
        <v>0</v>
      </c>
      <c r="F181" s="1156"/>
      <c r="G181" s="1156"/>
    </row>
    <row r="182" spans="2:7" s="1" customFormat="1" x14ac:dyDescent="0.25">
      <c r="B182" s="1256" t="s">
        <v>1218</v>
      </c>
      <c r="C182" s="1254" t="s">
        <v>1204</v>
      </c>
      <c r="D182" s="1195" t="s">
        <v>1151</v>
      </c>
      <c r="E182" s="1159">
        <v>0</v>
      </c>
      <c r="F182" s="1156"/>
      <c r="G182" s="1156"/>
    </row>
    <row r="183" spans="2:7" s="1" customFormat="1" ht="15.75" thickBot="1" x14ac:dyDescent="0.3">
      <c r="B183" s="1161" t="s">
        <v>1219</v>
      </c>
      <c r="C183" s="1257" t="s">
        <v>1153</v>
      </c>
      <c r="D183" s="1162" t="s">
        <v>916</v>
      </c>
      <c r="E183" s="1163">
        <v>0</v>
      </c>
      <c r="F183" s="1156"/>
      <c r="G183" s="1156"/>
    </row>
    <row r="184" spans="2:7" s="1" customFormat="1" ht="15.75" thickBot="1" x14ac:dyDescent="0.3">
      <c r="B184" s="1145"/>
      <c r="C184" s="1141" t="s">
        <v>1220</v>
      </c>
      <c r="D184" s="1141"/>
      <c r="E184" s="1146"/>
      <c r="F184" s="1258"/>
      <c r="G184" s="1156"/>
    </row>
    <row r="185" spans="2:7" s="1" customFormat="1" x14ac:dyDescent="0.25">
      <c r="B185" s="1227" t="s">
        <v>1221</v>
      </c>
      <c r="C185" s="1259" t="s">
        <v>1222</v>
      </c>
      <c r="D185" s="1260" t="s">
        <v>916</v>
      </c>
      <c r="E185" s="1261">
        <f>SUM(E186:E190)</f>
        <v>25</v>
      </c>
      <c r="F185" s="1156"/>
      <c r="G185" s="1156"/>
    </row>
    <row r="186" spans="2:7" s="1" customFormat="1" x14ac:dyDescent="0.25">
      <c r="B186" s="1157" t="s">
        <v>1223</v>
      </c>
      <c r="C186" s="1171" t="s">
        <v>1224</v>
      </c>
      <c r="D186" s="1262" t="s">
        <v>916</v>
      </c>
      <c r="E186" s="1168">
        <v>0</v>
      </c>
      <c r="F186" s="1203"/>
      <c r="G186" s="1203"/>
    </row>
    <row r="187" spans="2:7" s="1" customFormat="1" x14ac:dyDescent="0.25">
      <c r="B187" s="1157" t="s">
        <v>1225</v>
      </c>
      <c r="C187" s="1171" t="s">
        <v>1226</v>
      </c>
      <c r="D187" s="1262" t="s">
        <v>916</v>
      </c>
      <c r="E187" s="1168">
        <v>4</v>
      </c>
      <c r="F187" s="1203"/>
      <c r="G187" s="1203"/>
    </row>
    <row r="188" spans="2:7" s="1" customFormat="1" x14ac:dyDescent="0.25">
      <c r="B188" s="1157" t="s">
        <v>1227</v>
      </c>
      <c r="C188" s="1171" t="s">
        <v>1228</v>
      </c>
      <c r="D188" s="1262" t="s">
        <v>916</v>
      </c>
      <c r="E188" s="1168">
        <v>1</v>
      </c>
      <c r="F188" s="1203"/>
      <c r="G188" s="1203"/>
    </row>
    <row r="189" spans="2:7" s="1" customFormat="1" x14ac:dyDescent="0.25">
      <c r="B189" s="1157" t="s">
        <v>1229</v>
      </c>
      <c r="C189" s="1171" t="s">
        <v>1230</v>
      </c>
      <c r="D189" s="1262" t="s">
        <v>916</v>
      </c>
      <c r="E189" s="1168">
        <v>8</v>
      </c>
      <c r="F189" s="1203"/>
      <c r="G189" s="1203"/>
    </row>
    <row r="190" spans="2:7" s="1" customFormat="1" x14ac:dyDescent="0.25">
      <c r="B190" s="1157" t="s">
        <v>1231</v>
      </c>
      <c r="C190" s="1171" t="s">
        <v>1232</v>
      </c>
      <c r="D190" s="1262" t="s">
        <v>916</v>
      </c>
      <c r="E190" s="1198">
        <f>SUM(E191:E195)</f>
        <v>12</v>
      </c>
      <c r="F190" s="1203"/>
      <c r="G190" s="1203"/>
    </row>
    <row r="191" spans="2:7" s="1" customFormat="1" x14ac:dyDescent="0.25">
      <c r="B191" s="1197" t="s">
        <v>1233</v>
      </c>
      <c r="C191" s="1189" t="s">
        <v>1234</v>
      </c>
      <c r="D191" s="1235" t="s">
        <v>916</v>
      </c>
      <c r="E191" s="1199">
        <v>0</v>
      </c>
      <c r="F191" s="1203"/>
      <c r="G191" s="1203"/>
    </row>
    <row r="192" spans="2:7" s="1" customFormat="1" x14ac:dyDescent="0.25">
      <c r="B192" s="1197" t="s">
        <v>1235</v>
      </c>
      <c r="C192" s="1189" t="s">
        <v>1236</v>
      </c>
      <c r="D192" s="1235" t="s">
        <v>916</v>
      </c>
      <c r="E192" s="1199">
        <v>0</v>
      </c>
      <c r="F192" s="1203"/>
      <c r="G192" s="1203"/>
    </row>
    <row r="193" spans="2:7" s="1" customFormat="1" x14ac:dyDescent="0.25">
      <c r="B193" s="1197" t="s">
        <v>1237</v>
      </c>
      <c r="C193" s="1189" t="s">
        <v>1238</v>
      </c>
      <c r="D193" s="1235" t="s">
        <v>916</v>
      </c>
      <c r="E193" s="1199">
        <v>2</v>
      </c>
      <c r="F193" s="1203"/>
      <c r="G193" s="1203"/>
    </row>
    <row r="194" spans="2:7" s="1" customFormat="1" x14ac:dyDescent="0.25">
      <c r="B194" s="1197" t="s">
        <v>1239</v>
      </c>
      <c r="C194" s="1189" t="s">
        <v>1240</v>
      </c>
      <c r="D194" s="1235" t="s">
        <v>916</v>
      </c>
      <c r="E194" s="1199">
        <v>1</v>
      </c>
      <c r="F194" s="1203"/>
      <c r="G194" s="1203"/>
    </row>
    <row r="195" spans="2:7" s="1" customFormat="1" ht="15.75" thickBot="1" x14ac:dyDescent="0.3">
      <c r="B195" s="1263" t="s">
        <v>1241</v>
      </c>
      <c r="C195" s="1264" t="s">
        <v>1242</v>
      </c>
      <c r="D195" s="1265" t="s">
        <v>916</v>
      </c>
      <c r="E195" s="1266">
        <v>9</v>
      </c>
      <c r="F195" s="1267"/>
      <c r="G195" s="1267"/>
    </row>
    <row r="196" spans="2:7" s="1" customFormat="1" x14ac:dyDescent="0.25">
      <c r="B196" s="1268"/>
      <c r="C196" s="1268"/>
      <c r="D196" s="1268"/>
      <c r="E196" s="1269"/>
    </row>
    <row r="197" spans="2:7" s="1" customFormat="1" x14ac:dyDescent="0.25">
      <c r="B197" s="1270" t="s">
        <v>1243</v>
      </c>
      <c r="C197" s="1271" t="s">
        <v>1244</v>
      </c>
    </row>
    <row r="198" spans="2:7" s="1" customFormat="1" x14ac:dyDescent="0.25">
      <c r="B198" s="1272" t="s">
        <v>1245</v>
      </c>
      <c r="C198" s="1271" t="s">
        <v>1246</v>
      </c>
    </row>
    <row r="199" spans="2:7" s="1" customFormat="1" x14ac:dyDescent="0.25">
      <c r="C199" s="1273"/>
    </row>
    <row r="200" spans="2:7" s="1" customFormat="1" x14ac:dyDescent="0.25">
      <c r="B200" s="1274"/>
    </row>
    <row r="201" spans="2:7" s="1" customFormat="1" x14ac:dyDescent="0.25">
      <c r="B201" s="1274"/>
      <c r="C201" s="1275"/>
    </row>
  </sheetData>
  <sheetProtection algorithmName="SHA-512" hashValue="UN07kzAT+RNo/bdoFhGSRzHAGIm6XKAcukfhBRK5ave9Fqf8MwO1ouINPwwv476L6zaZWR8AmHjF3Mogti6ISw==" saltValue="kQgyMikvgMDKe3Z7Y4jMqH57xsQkGDuWPD8Ldp89lbXqdMSomf2bINgnQIO4vsp6x3+gzjFotPEuCVDQB4NT6w=="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topLeftCell="A16" zoomScale="93" zoomScaleNormal="93" workbookViewId="0">
      <selection activeCell="D17" sqref="D17"/>
    </sheetView>
  </sheetViews>
  <sheetFormatPr defaultRowHeight="15" x14ac:dyDescent="0.25"/>
  <cols>
    <col min="1" max="1" width="9.140625" style="31"/>
    <col min="2" max="2" width="6.7109375" style="31" customWidth="1"/>
    <col min="3" max="3" width="71.28515625" style="31" customWidth="1"/>
    <col min="4" max="4" width="22.140625" style="31" customWidth="1"/>
    <col min="5" max="5" width="32" style="31" customWidth="1"/>
    <col min="6" max="6" width="9.140625" style="31"/>
    <col min="7" max="7" width="49.28515625" style="31" customWidth="1"/>
    <col min="8" max="16384" width="9.140625" style="31"/>
  </cols>
  <sheetData>
    <row r="1" spans="1:4" s="1" customFormat="1" x14ac:dyDescent="0.25">
      <c r="A1" s="1290" t="s">
        <v>0</v>
      </c>
      <c r="B1" s="1291"/>
      <c r="C1" s="1291"/>
      <c r="D1" s="1292"/>
    </row>
    <row r="2" spans="1:4" s="1" customFormat="1" x14ac:dyDescent="0.25">
      <c r="A2" s="1290" t="s">
        <v>1</v>
      </c>
      <c r="B2" s="1291"/>
      <c r="C2" s="1291"/>
      <c r="D2" s="1292"/>
    </row>
    <row r="3" spans="1:4" s="1" customFormat="1" x14ac:dyDescent="0.25">
      <c r="A3" s="1293"/>
      <c r="B3" s="1294"/>
      <c r="C3" s="1294"/>
      <c r="D3" s="1295"/>
    </row>
    <row r="4" spans="1:4" s="1" customFormat="1" x14ac:dyDescent="0.25">
      <c r="A4" s="32"/>
      <c r="B4" s="32"/>
      <c r="C4" s="32"/>
      <c r="D4" s="32"/>
    </row>
    <row r="5" spans="1:4" s="1" customFormat="1" x14ac:dyDescent="0.25">
      <c r="A5" s="1296" t="s">
        <v>44</v>
      </c>
      <c r="B5" s="1297"/>
      <c r="C5" s="1297"/>
      <c r="D5" s="1298"/>
    </row>
    <row r="6" spans="1:4" s="1" customFormat="1" x14ac:dyDescent="0.25">
      <c r="A6" s="1288" t="s">
        <v>45</v>
      </c>
      <c r="B6" s="1289"/>
      <c r="C6" s="1289"/>
      <c r="D6" s="1289"/>
    </row>
    <row r="7" spans="1:4" s="1" customFormat="1" x14ac:dyDescent="0.25">
      <c r="A7" s="1289"/>
      <c r="B7" s="1289"/>
      <c r="C7" s="1289"/>
      <c r="D7" s="1289"/>
    </row>
    <row r="8" spans="1:4" s="1" customFormat="1" x14ac:dyDescent="0.25">
      <c r="A8" s="32"/>
      <c r="B8" s="32"/>
      <c r="C8" s="32"/>
      <c r="D8" s="32"/>
    </row>
    <row r="9" spans="1:4" s="1" customFormat="1" ht="48.75" customHeight="1" thickBot="1" x14ac:dyDescent="0.3">
      <c r="B9" s="1287" t="s">
        <v>46</v>
      </c>
      <c r="C9" s="1287"/>
      <c r="D9" s="1287"/>
    </row>
    <row r="10" spans="1:4" s="1" customFormat="1" ht="35.25" customHeight="1" thickBot="1" x14ac:dyDescent="0.3">
      <c r="B10" s="33" t="s">
        <v>47</v>
      </c>
      <c r="C10" s="33" t="s">
        <v>48</v>
      </c>
      <c r="D10" s="34" t="s">
        <v>49</v>
      </c>
    </row>
    <row r="11" spans="1:4" s="1" customFormat="1" ht="15.75" thickBot="1" x14ac:dyDescent="0.3">
      <c r="B11" s="35"/>
      <c r="C11" s="33" t="s">
        <v>50</v>
      </c>
      <c r="D11" s="36"/>
    </row>
    <row r="12" spans="1:4" s="1" customFormat="1" x14ac:dyDescent="0.25">
      <c r="B12" s="37" t="s">
        <v>51</v>
      </c>
      <c r="C12" s="37" t="s">
        <v>52</v>
      </c>
      <c r="D12" s="38">
        <v>24376.95</v>
      </c>
    </row>
    <row r="13" spans="1:4" s="1" customFormat="1" x14ac:dyDescent="0.25">
      <c r="B13" s="39" t="s">
        <v>53</v>
      </c>
      <c r="C13" s="39" t="s">
        <v>54</v>
      </c>
      <c r="D13" s="38">
        <v>406.07</v>
      </c>
    </row>
    <row r="14" spans="1:4" s="1" customFormat="1" ht="17.25" customHeight="1" x14ac:dyDescent="0.25">
      <c r="B14" s="39" t="s">
        <v>55</v>
      </c>
      <c r="C14" s="39" t="s">
        <v>56</v>
      </c>
      <c r="D14" s="38">
        <v>184.49</v>
      </c>
    </row>
    <row r="15" spans="1:4" s="1" customFormat="1" x14ac:dyDescent="0.25">
      <c r="B15" s="39" t="s">
        <v>57</v>
      </c>
      <c r="C15" s="39" t="s">
        <v>58</v>
      </c>
      <c r="D15" s="38">
        <v>174.62062</v>
      </c>
    </row>
    <row r="16" spans="1:4" s="1" customFormat="1" ht="20.25" customHeight="1" thickBot="1" x14ac:dyDescent="0.3">
      <c r="B16" s="40" t="s">
        <v>59</v>
      </c>
      <c r="C16" s="40" t="s">
        <v>60</v>
      </c>
      <c r="D16" s="38">
        <v>1.4892000000000001</v>
      </c>
    </row>
    <row r="17" spans="2:5" s="1" customFormat="1" ht="16.5" thickTop="1" thickBot="1" x14ac:dyDescent="0.3">
      <c r="B17" s="41"/>
      <c r="C17" s="41" t="s">
        <v>61</v>
      </c>
      <c r="D17" s="42">
        <f>SUM(D12:D13,D16)</f>
        <v>24784.5092</v>
      </c>
      <c r="E17" s="43"/>
    </row>
    <row r="18" spans="2:5" s="1" customFormat="1" ht="15.75" thickBot="1" x14ac:dyDescent="0.3">
      <c r="B18" s="33"/>
      <c r="C18" s="33" t="s">
        <v>62</v>
      </c>
      <c r="D18" s="44"/>
    </row>
    <row r="19" spans="2:5" s="1" customFormat="1" x14ac:dyDescent="0.25">
      <c r="B19" s="37" t="s">
        <v>63</v>
      </c>
      <c r="C19" s="37" t="s">
        <v>64</v>
      </c>
      <c r="D19" s="38">
        <v>2433.48</v>
      </c>
    </row>
    <row r="20" spans="2:5" s="1" customFormat="1" x14ac:dyDescent="0.25">
      <c r="B20" s="39" t="s">
        <v>65</v>
      </c>
      <c r="C20" s="39" t="s">
        <v>66</v>
      </c>
      <c r="D20" s="38">
        <v>3207.0578399999999</v>
      </c>
    </row>
    <row r="21" spans="2:5" s="1" customFormat="1" ht="21" customHeight="1" x14ac:dyDescent="0.25">
      <c r="B21" s="39" t="s">
        <v>67</v>
      </c>
      <c r="C21" s="39" t="s">
        <v>68</v>
      </c>
      <c r="D21" s="38">
        <v>3207.0578399999999</v>
      </c>
    </row>
    <row r="22" spans="2:5" s="1" customFormat="1" x14ac:dyDescent="0.25">
      <c r="B22" s="39" t="s">
        <v>69</v>
      </c>
      <c r="C22" s="39" t="s">
        <v>70</v>
      </c>
      <c r="D22" s="38">
        <v>1.83E-3</v>
      </c>
    </row>
    <row r="23" spans="2:5" s="1" customFormat="1" x14ac:dyDescent="0.25">
      <c r="B23" s="39" t="s">
        <v>71</v>
      </c>
      <c r="C23" s="39" t="s">
        <v>72</v>
      </c>
      <c r="D23" s="38">
        <v>0</v>
      </c>
    </row>
    <row r="24" spans="2:5" s="1" customFormat="1" x14ac:dyDescent="0.25">
      <c r="B24" s="39" t="s">
        <v>73</v>
      </c>
      <c r="C24" s="39" t="s">
        <v>74</v>
      </c>
      <c r="D24" s="38">
        <v>58.449249999999999</v>
      </c>
    </row>
    <row r="25" spans="2:5" s="1" customFormat="1" x14ac:dyDescent="0.25">
      <c r="B25" s="39" t="s">
        <v>75</v>
      </c>
      <c r="C25" s="39" t="s">
        <v>76</v>
      </c>
      <c r="D25" s="38">
        <v>-832.03</v>
      </c>
    </row>
    <row r="26" spans="2:5" s="1" customFormat="1" x14ac:dyDescent="0.25">
      <c r="B26" s="39" t="s">
        <v>77</v>
      </c>
      <c r="C26" s="39" t="s">
        <v>78</v>
      </c>
      <c r="D26" s="38">
        <v>21745.439719999998</v>
      </c>
    </row>
    <row r="27" spans="2:5" s="1" customFormat="1" x14ac:dyDescent="0.25">
      <c r="B27" s="39" t="s">
        <v>79</v>
      </c>
      <c r="C27" s="39" t="s">
        <v>80</v>
      </c>
      <c r="D27" s="38">
        <v>0</v>
      </c>
    </row>
    <row r="28" spans="2:5" s="1" customFormat="1" ht="16.5" customHeight="1" x14ac:dyDescent="0.25">
      <c r="B28" s="39" t="s">
        <v>81</v>
      </c>
      <c r="C28" s="39" t="s">
        <v>82</v>
      </c>
      <c r="D28" s="38">
        <v>605.59</v>
      </c>
    </row>
    <row r="29" spans="2:5" s="1" customFormat="1" ht="25.5" customHeight="1" x14ac:dyDescent="0.25">
      <c r="B29" s="39" t="s">
        <v>83</v>
      </c>
      <c r="C29" s="39" t="s">
        <v>84</v>
      </c>
      <c r="D29" s="38">
        <v>18.940000000000001</v>
      </c>
    </row>
    <row r="30" spans="2:5" s="1" customFormat="1" ht="26.25" customHeight="1" x14ac:dyDescent="0.25">
      <c r="B30" s="39" t="s">
        <v>85</v>
      </c>
      <c r="C30" s="39" t="s">
        <v>86</v>
      </c>
      <c r="D30" s="38">
        <v>586.65</v>
      </c>
    </row>
    <row r="31" spans="2:5" s="1" customFormat="1" ht="27" customHeight="1" thickBot="1" x14ac:dyDescent="0.3">
      <c r="B31" s="40" t="s">
        <v>87</v>
      </c>
      <c r="C31" s="40" t="s">
        <v>88</v>
      </c>
      <c r="D31" s="38">
        <v>0</v>
      </c>
    </row>
    <row r="32" spans="2:5" s="1" customFormat="1" ht="21" customHeight="1" thickTop="1" thickBot="1" x14ac:dyDescent="0.3">
      <c r="B32" s="41"/>
      <c r="C32" s="41" t="s">
        <v>89</v>
      </c>
      <c r="D32" s="42">
        <f>SUM(D19,D26:D28,D31)</f>
        <v>24784.509719999998</v>
      </c>
      <c r="E32" s="43"/>
    </row>
  </sheetData>
  <sheetProtection algorithmName="SHA-512" hashValue="C2N9RZklPMdAwBdTSmy66aVqFaRo4M1KKyFqdCiot3Kd+6C7FElB3gIjX7tf1ihF4exZaKcmlextx7bKUSG56w==" saltValue="fgNed+je/JgxFP8eeVjmRXvImyduKGVKyGTr7cKJD+45pUQeEsUDfYGdN53mD2jiZTE5XTQ5wvaLwjFW0/HZbQ==" spinCount="100000" sheet="1" objects="1" scenarios="1"/>
  <mergeCells count="7">
    <mergeCell ref="B9:D9"/>
    <mergeCell ref="A6:D6"/>
    <mergeCell ref="A7:D7"/>
    <mergeCell ref="A1:D1"/>
    <mergeCell ref="A2:D2"/>
    <mergeCell ref="A3:D3"/>
    <mergeCell ref="A5:D5"/>
  </mergeCells>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9"/>
  <sheetViews>
    <sheetView topLeftCell="A31" zoomScale="112" zoomScaleNormal="112" workbookViewId="0">
      <selection activeCell="D54" sqref="D54"/>
    </sheetView>
  </sheetViews>
  <sheetFormatPr defaultColWidth="9.140625" defaultRowHeight="15" x14ac:dyDescent="0.25"/>
  <cols>
    <col min="1" max="2" width="9.140625" style="45"/>
    <col min="3" max="3" width="67.85546875" style="45" customWidth="1"/>
    <col min="4" max="4" width="22.5703125" style="45" customWidth="1"/>
    <col min="5" max="5" width="20.140625" style="45" customWidth="1"/>
    <col min="6" max="6" width="18.140625" style="45" customWidth="1"/>
    <col min="7" max="7" width="10.5703125" style="46" customWidth="1"/>
    <col min="8" max="8" width="32.140625" style="46" bestFit="1" customWidth="1"/>
    <col min="9" max="9" width="11.28515625" style="45" customWidth="1"/>
    <col min="10" max="16384" width="9.140625" style="45"/>
  </cols>
  <sheetData>
    <row r="1" spans="1:12" s="1" customFormat="1" x14ac:dyDescent="0.25">
      <c r="A1" s="1299" t="s">
        <v>0</v>
      </c>
      <c r="B1" s="1300"/>
      <c r="C1" s="1300"/>
      <c r="D1" s="1300"/>
      <c r="E1" s="1300"/>
      <c r="F1" s="1300"/>
      <c r="G1" s="1300"/>
      <c r="H1" s="1300"/>
      <c r="I1" s="1300"/>
      <c r="J1" s="1300"/>
      <c r="K1" s="1300"/>
      <c r="L1" s="1301"/>
    </row>
    <row r="2" spans="1:12" s="1" customFormat="1" x14ac:dyDescent="0.25">
      <c r="A2" s="1299" t="s">
        <v>1</v>
      </c>
      <c r="B2" s="1300"/>
      <c r="C2" s="1300"/>
      <c r="D2" s="1300"/>
      <c r="E2" s="1300"/>
      <c r="F2" s="1300"/>
      <c r="G2" s="1300"/>
      <c r="H2" s="1300"/>
      <c r="I2" s="1300"/>
      <c r="J2" s="1300"/>
      <c r="K2" s="1300"/>
      <c r="L2" s="1301"/>
    </row>
    <row r="3" spans="1:12" s="1" customFormat="1" x14ac:dyDescent="0.25">
      <c r="A3" s="1302"/>
      <c r="B3" s="1303"/>
      <c r="C3" s="1303"/>
      <c r="D3" s="1303"/>
      <c r="E3" s="1303"/>
      <c r="F3" s="1303"/>
      <c r="G3" s="1303"/>
      <c r="H3" s="1303"/>
      <c r="I3" s="1303"/>
      <c r="J3" s="1303"/>
      <c r="K3" s="1303"/>
      <c r="L3" s="1304"/>
    </row>
    <row r="4" spans="1:12" s="1" customFormat="1" x14ac:dyDescent="0.25">
      <c r="A4" s="47"/>
      <c r="B4" s="47"/>
      <c r="C4" s="47"/>
      <c r="D4" s="47"/>
      <c r="E4" s="47"/>
      <c r="F4" s="47"/>
      <c r="G4" s="48"/>
      <c r="H4" s="48"/>
      <c r="I4" s="47"/>
      <c r="J4" s="47"/>
      <c r="K4" s="47"/>
      <c r="L4" s="47"/>
    </row>
    <row r="5" spans="1:12" s="1" customFormat="1" x14ac:dyDescent="0.25">
      <c r="A5" s="1305" t="s">
        <v>90</v>
      </c>
      <c r="B5" s="1306"/>
      <c r="C5" s="1306"/>
      <c r="D5" s="1306"/>
      <c r="E5" s="1306"/>
      <c r="F5" s="1306"/>
      <c r="G5" s="1306"/>
      <c r="H5" s="1306"/>
      <c r="I5" s="1306"/>
      <c r="J5" s="1306"/>
      <c r="K5" s="1306"/>
      <c r="L5" s="1307"/>
    </row>
    <row r="6" spans="1:12" s="1" customFormat="1" x14ac:dyDescent="0.25">
      <c r="A6" s="47"/>
      <c r="B6" s="47"/>
      <c r="C6" s="47"/>
      <c r="D6" s="47"/>
      <c r="E6" s="47"/>
      <c r="F6" s="47"/>
      <c r="G6" s="48"/>
      <c r="H6" s="48"/>
      <c r="I6" s="47"/>
      <c r="J6" s="47"/>
      <c r="K6" s="47"/>
      <c r="L6" s="47"/>
    </row>
    <row r="8" spans="1:12" s="1" customFormat="1" ht="19.5" customHeight="1" thickBot="1" x14ac:dyDescent="0.3">
      <c r="B8" s="1277" t="s">
        <v>91</v>
      </c>
      <c r="C8" s="1277"/>
      <c r="D8" s="1277"/>
      <c r="E8" s="1277"/>
    </row>
    <row r="9" spans="1:12" s="1" customFormat="1" ht="15.75" thickBot="1" x14ac:dyDescent="0.3">
      <c r="B9" s="49" t="s">
        <v>4</v>
      </c>
      <c r="C9" s="50" t="s">
        <v>92</v>
      </c>
      <c r="D9" s="51" t="s">
        <v>49</v>
      </c>
      <c r="E9" s="52" t="s">
        <v>93</v>
      </c>
    </row>
    <row r="10" spans="1:12" s="1" customFormat="1" ht="15.75" thickBot="1" x14ac:dyDescent="0.3">
      <c r="B10" s="53" t="s">
        <v>7</v>
      </c>
      <c r="C10" s="54" t="s">
        <v>94</v>
      </c>
      <c r="D10" s="55"/>
      <c r="E10" s="56"/>
    </row>
    <row r="11" spans="1:12" s="1" customFormat="1" ht="24.75" thickBot="1" x14ac:dyDescent="0.3">
      <c r="B11" s="53" t="s">
        <v>51</v>
      </c>
      <c r="C11" s="54" t="s">
        <v>95</v>
      </c>
      <c r="D11" s="57">
        <f>D12+D15+D27+D31</f>
        <v>1346.1284400000002</v>
      </c>
      <c r="E11" s="58"/>
      <c r="I11" s="59"/>
    </row>
    <row r="12" spans="1:12" s="1" customFormat="1" x14ac:dyDescent="0.25">
      <c r="B12" s="60" t="s">
        <v>96</v>
      </c>
      <c r="C12" s="61" t="s">
        <v>97</v>
      </c>
      <c r="D12" s="62">
        <f>SUM(D13:D14)</f>
        <v>534.7704</v>
      </c>
      <c r="E12" s="63"/>
    </row>
    <row r="13" spans="1:12" s="1" customFormat="1" x14ac:dyDescent="0.25">
      <c r="B13" s="64" t="s">
        <v>98</v>
      </c>
      <c r="C13" s="65" t="s">
        <v>99</v>
      </c>
      <c r="D13" s="66">
        <v>534.7704</v>
      </c>
      <c r="E13" s="67"/>
    </row>
    <row r="14" spans="1:12" s="1" customFormat="1" ht="15.75" thickBot="1" x14ac:dyDescent="0.3">
      <c r="B14" s="68" t="s">
        <v>100</v>
      </c>
      <c r="C14" s="69" t="s">
        <v>101</v>
      </c>
      <c r="D14" s="70">
        <v>0</v>
      </c>
      <c r="E14" s="71"/>
    </row>
    <row r="15" spans="1:12" s="1" customFormat="1" x14ac:dyDescent="0.25">
      <c r="B15" s="60" t="s">
        <v>102</v>
      </c>
      <c r="C15" s="61" t="s">
        <v>103</v>
      </c>
      <c r="D15" s="62">
        <f>D16+D19+D23</f>
        <v>616.05286000000001</v>
      </c>
      <c r="E15" s="63"/>
    </row>
    <row r="16" spans="1:12" s="1" customFormat="1" ht="17.25" customHeight="1" x14ac:dyDescent="0.25">
      <c r="B16" s="72" t="s">
        <v>104</v>
      </c>
      <c r="C16" s="73" t="s">
        <v>105</v>
      </c>
      <c r="D16" s="74">
        <f>IFERROR(SUM(D17:D18)+D28*(D45/D44), 0)</f>
        <v>273.69443999999999</v>
      </c>
      <c r="E16" s="67"/>
    </row>
    <row r="17" spans="2:12" s="1" customFormat="1" x14ac:dyDescent="0.25">
      <c r="B17" s="64" t="s">
        <v>106</v>
      </c>
      <c r="C17" s="65" t="s">
        <v>107</v>
      </c>
      <c r="D17" s="66">
        <v>273.69443999999999</v>
      </c>
      <c r="E17" s="67"/>
    </row>
    <row r="18" spans="2:12" s="1" customFormat="1" x14ac:dyDescent="0.25">
      <c r="B18" s="64" t="s">
        <v>108</v>
      </c>
      <c r="C18" s="65" t="s">
        <v>101</v>
      </c>
      <c r="D18" s="66">
        <v>0</v>
      </c>
      <c r="E18" s="67"/>
      <c r="L18" s="45" t="s">
        <v>109</v>
      </c>
    </row>
    <row r="19" spans="2:12" s="1" customFormat="1" x14ac:dyDescent="0.25">
      <c r="B19" s="72" t="s">
        <v>110</v>
      </c>
      <c r="C19" s="73" t="s">
        <v>111</v>
      </c>
      <c r="D19" s="74">
        <f>IFERROR(SUM(D20:D22)+D28*(D46/D44), 0)</f>
        <v>301.09883000000002</v>
      </c>
      <c r="E19" s="67"/>
    </row>
    <row r="20" spans="2:12" s="1" customFormat="1" x14ac:dyDescent="0.25">
      <c r="B20" s="64" t="s">
        <v>112</v>
      </c>
      <c r="C20" s="65" t="s">
        <v>113</v>
      </c>
      <c r="D20" s="66">
        <v>301.09883000000002</v>
      </c>
      <c r="E20" s="67"/>
    </row>
    <row r="21" spans="2:12" s="1" customFormat="1" x14ac:dyDescent="0.25">
      <c r="B21" s="64" t="s">
        <v>114</v>
      </c>
      <c r="C21" s="65" t="s">
        <v>115</v>
      </c>
      <c r="D21" s="66">
        <v>0</v>
      </c>
      <c r="E21" s="67"/>
    </row>
    <row r="22" spans="2:12" s="1" customFormat="1" x14ac:dyDescent="0.25">
      <c r="B22" s="64" t="s">
        <v>116</v>
      </c>
      <c r="C22" s="65" t="s">
        <v>101</v>
      </c>
      <c r="D22" s="66">
        <v>0</v>
      </c>
      <c r="E22" s="67"/>
    </row>
    <row r="23" spans="2:12" s="1" customFormat="1" x14ac:dyDescent="0.25">
      <c r="B23" s="72" t="s">
        <v>117</v>
      </c>
      <c r="C23" s="73" t="s">
        <v>118</v>
      </c>
      <c r="D23" s="74">
        <f>IFERROR(SUM(D24:D26)+D28*(D47/D44), 0)</f>
        <v>41.259590000000003</v>
      </c>
      <c r="E23" s="67"/>
    </row>
    <row r="24" spans="2:12" s="1" customFormat="1" x14ac:dyDescent="0.25">
      <c r="B24" s="64" t="s">
        <v>119</v>
      </c>
      <c r="C24" s="65" t="s">
        <v>120</v>
      </c>
      <c r="D24" s="66">
        <v>41.259590000000003</v>
      </c>
      <c r="E24" s="67"/>
    </row>
    <row r="25" spans="2:12" s="1" customFormat="1" x14ac:dyDescent="0.25">
      <c r="B25" s="64" t="s">
        <v>121</v>
      </c>
      <c r="C25" s="65" t="s">
        <v>122</v>
      </c>
      <c r="D25" s="66">
        <v>0</v>
      </c>
      <c r="E25" s="67"/>
    </row>
    <row r="26" spans="2:12" s="1" customFormat="1" ht="15.75" thickBot="1" x14ac:dyDescent="0.3">
      <c r="B26" s="68" t="s">
        <v>123</v>
      </c>
      <c r="C26" s="69" t="s">
        <v>101</v>
      </c>
      <c r="D26" s="70">
        <v>0</v>
      </c>
      <c r="E26" s="71"/>
    </row>
    <row r="27" spans="2:12" s="1" customFormat="1" x14ac:dyDescent="0.25">
      <c r="B27" s="60" t="s">
        <v>124</v>
      </c>
      <c r="C27" s="61" t="s">
        <v>125</v>
      </c>
      <c r="D27" s="75">
        <f>SUM(D29+D30)</f>
        <v>0</v>
      </c>
      <c r="E27" s="63"/>
    </row>
    <row r="28" spans="2:12" s="1" customFormat="1" x14ac:dyDescent="0.25">
      <c r="B28" s="64" t="s">
        <v>126</v>
      </c>
      <c r="C28" s="65" t="s">
        <v>127</v>
      </c>
      <c r="D28" s="66">
        <v>0</v>
      </c>
      <c r="E28" s="67"/>
    </row>
    <row r="29" spans="2:12" s="1" customFormat="1" x14ac:dyDescent="0.25">
      <c r="B29" s="64" t="s">
        <v>128</v>
      </c>
      <c r="C29" s="65" t="s">
        <v>129</v>
      </c>
      <c r="D29" s="66">
        <v>0</v>
      </c>
      <c r="E29" s="67"/>
    </row>
    <row r="30" spans="2:12" s="1" customFormat="1" ht="15.75" thickBot="1" x14ac:dyDescent="0.3">
      <c r="B30" s="64" t="s">
        <v>130</v>
      </c>
      <c r="C30" s="69" t="s">
        <v>101</v>
      </c>
      <c r="D30" s="70">
        <v>0</v>
      </c>
      <c r="E30" s="71"/>
    </row>
    <row r="31" spans="2:12" s="1" customFormat="1" x14ac:dyDescent="0.25">
      <c r="B31" s="60" t="s">
        <v>131</v>
      </c>
      <c r="C31" s="61" t="s">
        <v>132</v>
      </c>
      <c r="D31" s="62">
        <f>SUM(D32:D33)</f>
        <v>195.30518000000001</v>
      </c>
      <c r="E31" s="63"/>
    </row>
    <row r="32" spans="2:12" s="1" customFormat="1" ht="24" x14ac:dyDescent="0.25">
      <c r="B32" s="64" t="s">
        <v>133</v>
      </c>
      <c r="C32" s="65" t="s">
        <v>134</v>
      </c>
      <c r="D32" s="66">
        <v>195.30518000000001</v>
      </c>
      <c r="E32" s="67"/>
    </row>
    <row r="33" spans="2:9" s="1" customFormat="1" ht="15.75" thickBot="1" x14ac:dyDescent="0.3">
      <c r="B33" s="68" t="s">
        <v>135</v>
      </c>
      <c r="C33" s="69" t="s">
        <v>101</v>
      </c>
      <c r="D33" s="70">
        <v>0</v>
      </c>
      <c r="E33" s="71"/>
    </row>
    <row r="34" spans="2:9" s="1" customFormat="1" x14ac:dyDescent="0.25">
      <c r="B34" s="60" t="s">
        <v>53</v>
      </c>
      <c r="C34" s="76" t="s">
        <v>136</v>
      </c>
      <c r="D34" s="62">
        <f>D35+D38</f>
        <v>155.17937000000001</v>
      </c>
      <c r="E34" s="63"/>
    </row>
    <row r="35" spans="2:9" s="1" customFormat="1" x14ac:dyDescent="0.25">
      <c r="B35" s="72" t="s">
        <v>55</v>
      </c>
      <c r="C35" s="73" t="s">
        <v>137</v>
      </c>
      <c r="D35" s="74">
        <f>SUM(D36:D37)</f>
        <v>0</v>
      </c>
      <c r="E35" s="67"/>
    </row>
    <row r="36" spans="2:9" s="1" customFormat="1" x14ac:dyDescent="0.25">
      <c r="B36" s="64" t="s">
        <v>138</v>
      </c>
      <c r="C36" s="65" t="s">
        <v>139</v>
      </c>
      <c r="D36" s="66">
        <v>0</v>
      </c>
      <c r="E36" s="67"/>
    </row>
    <row r="37" spans="2:9" s="1" customFormat="1" x14ac:dyDescent="0.25">
      <c r="B37" s="64" t="s">
        <v>140</v>
      </c>
      <c r="C37" s="65" t="s">
        <v>101</v>
      </c>
      <c r="D37" s="66">
        <v>0</v>
      </c>
      <c r="E37" s="67"/>
    </row>
    <row r="38" spans="2:9" s="1" customFormat="1" x14ac:dyDescent="0.25">
      <c r="B38" s="72" t="s">
        <v>141</v>
      </c>
      <c r="C38" s="73" t="s">
        <v>142</v>
      </c>
      <c r="D38" s="74">
        <f>SUM(D39:D40)</f>
        <v>155.17937000000001</v>
      </c>
      <c r="E38" s="67"/>
    </row>
    <row r="39" spans="2:9" s="1" customFormat="1" x14ac:dyDescent="0.25">
      <c r="B39" s="64" t="s">
        <v>143</v>
      </c>
      <c r="C39" s="65" t="s">
        <v>144</v>
      </c>
      <c r="D39" s="77">
        <v>155.17937000000001</v>
      </c>
      <c r="E39" s="67"/>
    </row>
    <row r="40" spans="2:9" s="1" customFormat="1" ht="15.75" thickBot="1" x14ac:dyDescent="0.3">
      <c r="B40" s="68" t="s">
        <v>145</v>
      </c>
      <c r="C40" s="69" t="s">
        <v>101</v>
      </c>
      <c r="D40" s="70">
        <v>0</v>
      </c>
      <c r="E40" s="71"/>
    </row>
    <row r="41" spans="2:9" s="1" customFormat="1" ht="15.75" thickBot="1" x14ac:dyDescent="0.3">
      <c r="B41" s="78" t="s">
        <v>146</v>
      </c>
      <c r="C41" s="79" t="s">
        <v>147</v>
      </c>
      <c r="D41" s="80">
        <f>D42+D50</f>
        <v>1473.3888122827348</v>
      </c>
      <c r="E41" s="81" t="s">
        <v>148</v>
      </c>
      <c r="F41" s="82"/>
      <c r="I41" s="59"/>
    </row>
    <row r="42" spans="2:9" s="1" customFormat="1" ht="24" x14ac:dyDescent="0.25">
      <c r="B42" s="60" t="s">
        <v>59</v>
      </c>
      <c r="C42" s="76" t="s">
        <v>149</v>
      </c>
      <c r="D42" s="83">
        <f>D43+D44+D48+D49</f>
        <v>1442.0345568892783</v>
      </c>
      <c r="E42" s="63" t="s">
        <v>148</v>
      </c>
      <c r="F42" s="82"/>
      <c r="I42" s="59"/>
    </row>
    <row r="43" spans="2:9" s="1" customFormat="1" x14ac:dyDescent="0.25">
      <c r="B43" s="64" t="s">
        <v>150</v>
      </c>
      <c r="C43" s="84" t="s">
        <v>151</v>
      </c>
      <c r="D43" s="85">
        <f>VAS073_F_Visospaskirsto13IsViso</f>
        <v>537.28273150026564</v>
      </c>
      <c r="E43" s="67" t="s">
        <v>148</v>
      </c>
    </row>
    <row r="44" spans="2:9" s="1" customFormat="1" x14ac:dyDescent="0.25">
      <c r="B44" s="64" t="s">
        <v>152</v>
      </c>
      <c r="C44" s="84" t="s">
        <v>153</v>
      </c>
      <c r="D44" s="85">
        <f>VAS073_F_Visospaskirsto14IsViso</f>
        <v>723.41674521039181</v>
      </c>
      <c r="E44" s="67" t="s">
        <v>148</v>
      </c>
    </row>
    <row r="45" spans="2:9" s="2" customFormat="1" x14ac:dyDescent="0.25">
      <c r="B45" s="86" t="s">
        <v>154</v>
      </c>
      <c r="C45" s="87" t="s">
        <v>155</v>
      </c>
      <c r="D45" s="88">
        <f>VAS073_F_Visospaskirsto141NuotekuSurinkimas</f>
        <v>319.47715185450164</v>
      </c>
      <c r="E45" s="89" t="s">
        <v>148</v>
      </c>
      <c r="G45" s="90"/>
      <c r="H45" s="90"/>
    </row>
    <row r="46" spans="2:9" s="2" customFormat="1" x14ac:dyDescent="0.25">
      <c r="B46" s="86" t="s">
        <v>156</v>
      </c>
      <c r="C46" s="87" t="s">
        <v>157</v>
      </c>
      <c r="D46" s="88">
        <f>VAS073_F_Visospaskirsto142NuotekuValymas</f>
        <v>353.38793999302936</v>
      </c>
      <c r="E46" s="89" t="s">
        <v>148</v>
      </c>
      <c r="G46" s="90"/>
      <c r="H46" s="90"/>
    </row>
    <row r="47" spans="2:9" s="2" customFormat="1" x14ac:dyDescent="0.25">
      <c r="B47" s="86" t="s">
        <v>158</v>
      </c>
      <c r="C47" s="87" t="s">
        <v>159</v>
      </c>
      <c r="D47" s="88">
        <f>VAS073_F_Visospaskirsto143NuotekuDumblo</f>
        <v>50.55165336286084</v>
      </c>
      <c r="E47" s="89" t="s">
        <v>148</v>
      </c>
      <c r="G47" s="90"/>
      <c r="H47" s="90"/>
    </row>
    <row r="48" spans="2:9" s="1" customFormat="1" x14ac:dyDescent="0.25">
      <c r="B48" s="68" t="s">
        <v>160</v>
      </c>
      <c r="C48" s="84" t="s">
        <v>161</v>
      </c>
      <c r="D48" s="85">
        <f>VAS073_F_Visospaskirsto15PavirsiniuNuoteku</f>
        <v>20.671669868080581</v>
      </c>
      <c r="E48" s="67" t="s">
        <v>148</v>
      </c>
    </row>
    <row r="49" spans="2:9" s="1" customFormat="1" ht="15.75" thickBot="1" x14ac:dyDescent="0.3">
      <c r="B49" s="68" t="s">
        <v>162</v>
      </c>
      <c r="C49" s="91" t="s">
        <v>163</v>
      </c>
      <c r="D49" s="92">
        <f>VAS073_F_Visospaskirsto12ApskaitosVeikla</f>
        <v>160.66341031054023</v>
      </c>
      <c r="E49" s="71" t="s">
        <v>148</v>
      </c>
    </row>
    <row r="50" spans="2:9" s="1" customFormat="1" x14ac:dyDescent="0.25">
      <c r="B50" s="60" t="s">
        <v>63</v>
      </c>
      <c r="C50" s="76" t="s">
        <v>164</v>
      </c>
      <c r="D50" s="83">
        <f>SUM(D51:D52)</f>
        <v>31.35425539345642</v>
      </c>
      <c r="E50" s="63" t="s">
        <v>148</v>
      </c>
      <c r="I50" s="59"/>
    </row>
    <row r="51" spans="2:9" s="1" customFormat="1" x14ac:dyDescent="0.25">
      <c r="B51" s="64" t="s">
        <v>65</v>
      </c>
      <c r="C51" s="84" t="s">
        <v>165</v>
      </c>
      <c r="D51" s="85">
        <f>VAS073_F_Visospaskirsto16KitosReguliuojamosios</f>
        <v>0</v>
      </c>
      <c r="E51" s="67" t="s">
        <v>148</v>
      </c>
      <c r="G51" s="93"/>
      <c r="H51" s="93"/>
    </row>
    <row r="52" spans="2:9" s="1" customFormat="1" ht="15.75" thickBot="1" x14ac:dyDescent="0.3">
      <c r="B52" s="68" t="s">
        <v>69</v>
      </c>
      <c r="C52" s="91" t="s">
        <v>166</v>
      </c>
      <c r="D52" s="92">
        <f>VAS073_F_Visospaskirsto17KitosVeiklos</f>
        <v>31.35425539345642</v>
      </c>
      <c r="E52" s="71" t="s">
        <v>148</v>
      </c>
    </row>
    <row r="53" spans="2:9" s="1" customFormat="1" x14ac:dyDescent="0.25">
      <c r="B53" s="60" t="s">
        <v>167</v>
      </c>
      <c r="C53" s="94" t="s">
        <v>168</v>
      </c>
      <c r="D53" s="83">
        <f>SUM(D54:D73)</f>
        <v>642.24</v>
      </c>
      <c r="E53" s="63"/>
      <c r="I53" s="59"/>
    </row>
    <row r="54" spans="2:9" s="1" customFormat="1" x14ac:dyDescent="0.25">
      <c r="B54" s="95" t="s">
        <v>169</v>
      </c>
      <c r="C54" s="96" t="s">
        <v>170</v>
      </c>
      <c r="D54" s="97">
        <v>3.99</v>
      </c>
      <c r="E54" s="98"/>
    </row>
    <row r="55" spans="2:9" s="1" customFormat="1" ht="51.75" x14ac:dyDescent="0.25">
      <c r="B55" s="99" t="s">
        <v>171</v>
      </c>
      <c r="C55" s="96" t="s">
        <v>172</v>
      </c>
      <c r="D55" s="97">
        <v>0</v>
      </c>
      <c r="E55" s="98"/>
      <c r="G55" s="93"/>
      <c r="H55" s="93"/>
    </row>
    <row r="56" spans="2:9" s="1" customFormat="1" x14ac:dyDescent="0.25">
      <c r="B56" s="99" t="s">
        <v>173</v>
      </c>
      <c r="C56" s="96" t="s">
        <v>174</v>
      </c>
      <c r="D56" s="97">
        <v>0</v>
      </c>
      <c r="E56" s="98"/>
    </row>
    <row r="57" spans="2:9" s="1" customFormat="1" ht="30.75" customHeight="1" x14ac:dyDescent="0.25">
      <c r="B57" s="99" t="s">
        <v>175</v>
      </c>
      <c r="C57" s="96" t="s">
        <v>176</v>
      </c>
      <c r="D57" s="97">
        <v>1.85</v>
      </c>
      <c r="E57" s="98"/>
    </row>
    <row r="58" spans="2:9" s="1" customFormat="1" x14ac:dyDescent="0.25">
      <c r="B58" s="99" t="s">
        <v>177</v>
      </c>
      <c r="C58" s="96" t="s">
        <v>178</v>
      </c>
      <c r="D58" s="97">
        <v>8.41</v>
      </c>
      <c r="E58" s="98"/>
    </row>
    <row r="59" spans="2:9" s="1" customFormat="1" ht="26.25" x14ac:dyDescent="0.25">
      <c r="B59" s="99" t="s">
        <v>179</v>
      </c>
      <c r="C59" s="96" t="s">
        <v>180</v>
      </c>
      <c r="D59" s="97">
        <v>0</v>
      </c>
      <c r="E59" s="98"/>
    </row>
    <row r="60" spans="2:9" s="1" customFormat="1" ht="26.25" x14ac:dyDescent="0.25">
      <c r="B60" s="99" t="s">
        <v>181</v>
      </c>
      <c r="C60" s="96" t="s">
        <v>182</v>
      </c>
      <c r="D60" s="97">
        <v>0.98</v>
      </c>
      <c r="E60" s="98"/>
    </row>
    <row r="61" spans="2:9" s="1" customFormat="1" ht="90" x14ac:dyDescent="0.25">
      <c r="B61" s="99" t="s">
        <v>183</v>
      </c>
      <c r="C61" s="96" t="s">
        <v>184</v>
      </c>
      <c r="D61" s="97">
        <v>0</v>
      </c>
      <c r="E61" s="100"/>
    </row>
    <row r="62" spans="2:9" s="1" customFormat="1" x14ac:dyDescent="0.25">
      <c r="B62" s="99" t="s">
        <v>185</v>
      </c>
      <c r="C62" s="96" t="s">
        <v>186</v>
      </c>
      <c r="D62" s="97">
        <v>0</v>
      </c>
      <c r="E62" s="98"/>
    </row>
    <row r="63" spans="2:9" s="1" customFormat="1" ht="39" x14ac:dyDescent="0.25">
      <c r="B63" s="99" t="s">
        <v>187</v>
      </c>
      <c r="C63" s="96" t="s">
        <v>188</v>
      </c>
      <c r="D63" s="97">
        <v>598.62</v>
      </c>
      <c r="E63" s="98"/>
      <c r="F63" s="101"/>
      <c r="G63" s="102"/>
      <c r="H63" s="93"/>
    </row>
    <row r="64" spans="2:9" s="1" customFormat="1" ht="26.25" x14ac:dyDescent="0.25">
      <c r="B64" s="99" t="s">
        <v>189</v>
      </c>
      <c r="C64" s="96" t="s">
        <v>190</v>
      </c>
      <c r="D64" s="97">
        <v>0</v>
      </c>
      <c r="E64" s="98"/>
    </row>
    <row r="65" spans="2:9" s="1" customFormat="1" ht="31.5" customHeight="1" x14ac:dyDescent="0.25">
      <c r="B65" s="99" t="s">
        <v>191</v>
      </c>
      <c r="C65" s="96" t="s">
        <v>192</v>
      </c>
      <c r="D65" s="97">
        <v>0</v>
      </c>
      <c r="E65" s="98"/>
    </row>
    <row r="66" spans="2:9" s="1" customFormat="1" ht="26.25" x14ac:dyDescent="0.25">
      <c r="B66" s="99" t="s">
        <v>193</v>
      </c>
      <c r="C66" s="96" t="s">
        <v>194</v>
      </c>
      <c r="D66" s="97">
        <v>0</v>
      </c>
      <c r="E66" s="98"/>
    </row>
    <row r="67" spans="2:9" s="1" customFormat="1" ht="77.25" x14ac:dyDescent="0.25">
      <c r="B67" s="99" t="s">
        <v>195</v>
      </c>
      <c r="C67" s="96" t="s">
        <v>196</v>
      </c>
      <c r="D67" s="97">
        <v>0</v>
      </c>
      <c r="E67" s="98"/>
    </row>
    <row r="68" spans="2:9" s="1" customFormat="1" ht="64.5" x14ac:dyDescent="0.25">
      <c r="B68" s="103" t="s">
        <v>197</v>
      </c>
      <c r="C68" s="96" t="s">
        <v>198</v>
      </c>
      <c r="D68" s="97">
        <v>0</v>
      </c>
      <c r="E68" s="104"/>
    </row>
    <row r="69" spans="2:9" s="1" customFormat="1" ht="39" x14ac:dyDescent="0.25">
      <c r="B69" s="103" t="s">
        <v>199</v>
      </c>
      <c r="C69" s="96" t="s">
        <v>200</v>
      </c>
      <c r="D69" s="97">
        <v>18.350000000000001</v>
      </c>
      <c r="E69" s="104"/>
    </row>
    <row r="70" spans="2:9" s="1" customFormat="1" ht="51.75" x14ac:dyDescent="0.25">
      <c r="B70" s="103" t="s">
        <v>201</v>
      </c>
      <c r="C70" s="96" t="s">
        <v>202</v>
      </c>
      <c r="D70" s="97">
        <v>0</v>
      </c>
      <c r="E70" s="104"/>
    </row>
    <row r="71" spans="2:9" s="1" customFormat="1" ht="39" x14ac:dyDescent="0.25">
      <c r="B71" s="103" t="s">
        <v>203</v>
      </c>
      <c r="C71" s="96" t="s">
        <v>204</v>
      </c>
      <c r="D71" s="97">
        <v>0</v>
      </c>
      <c r="E71" s="104"/>
    </row>
    <row r="72" spans="2:9" s="1" customFormat="1" x14ac:dyDescent="0.25">
      <c r="B72" s="103" t="s">
        <v>205</v>
      </c>
      <c r="C72" s="96" t="s">
        <v>206</v>
      </c>
      <c r="D72" s="97">
        <v>0.05</v>
      </c>
      <c r="E72" s="104"/>
    </row>
    <row r="73" spans="2:9" s="1" customFormat="1" ht="27" thickBot="1" x14ac:dyDescent="0.3">
      <c r="B73" s="105" t="s">
        <v>207</v>
      </c>
      <c r="C73" s="106" t="s">
        <v>208</v>
      </c>
      <c r="D73" s="97">
        <v>9.99</v>
      </c>
      <c r="E73" s="107"/>
    </row>
    <row r="74" spans="2:9" s="1" customFormat="1" ht="15.75" thickBot="1" x14ac:dyDescent="0.3">
      <c r="B74" s="78" t="s">
        <v>209</v>
      </c>
      <c r="C74" s="108" t="s">
        <v>210</v>
      </c>
      <c r="D74" s="109">
        <v>-15.87</v>
      </c>
      <c r="E74" s="81"/>
      <c r="I74" s="59"/>
    </row>
    <row r="75" spans="2:9" s="1" customFormat="1" ht="24" x14ac:dyDescent="0.25">
      <c r="B75" s="110" t="s">
        <v>79</v>
      </c>
      <c r="C75" s="111" t="s">
        <v>211</v>
      </c>
      <c r="D75" s="112">
        <f>D11-D42</f>
        <v>-95.90611688927811</v>
      </c>
      <c r="E75" s="113"/>
      <c r="I75" s="59"/>
    </row>
    <row r="76" spans="2:9" s="1" customFormat="1" x14ac:dyDescent="0.25">
      <c r="B76" s="64" t="s">
        <v>212</v>
      </c>
      <c r="C76" s="84" t="s">
        <v>213</v>
      </c>
      <c r="D76" s="85">
        <f>D12-D43</f>
        <v>-2.5123315002656454</v>
      </c>
      <c r="E76" s="67"/>
    </row>
    <row r="77" spans="2:9" s="1" customFormat="1" x14ac:dyDescent="0.25">
      <c r="B77" s="64" t="s">
        <v>214</v>
      </c>
      <c r="C77" s="84" t="s">
        <v>215</v>
      </c>
      <c r="D77" s="85">
        <f>D15-D44</f>
        <v>-107.3638852103918</v>
      </c>
      <c r="E77" s="67"/>
    </row>
    <row r="78" spans="2:9" s="1" customFormat="1" x14ac:dyDescent="0.25">
      <c r="B78" s="64" t="s">
        <v>216</v>
      </c>
      <c r="C78" s="84" t="s">
        <v>217</v>
      </c>
      <c r="D78" s="85">
        <f>D16-D45</f>
        <v>-45.782711854501656</v>
      </c>
      <c r="E78" s="67"/>
    </row>
    <row r="79" spans="2:9" s="1" customFormat="1" x14ac:dyDescent="0.25">
      <c r="B79" s="64" t="s">
        <v>218</v>
      </c>
      <c r="C79" s="84" t="s">
        <v>219</v>
      </c>
      <c r="D79" s="85">
        <f>D19-D46</f>
        <v>-52.289109993029342</v>
      </c>
      <c r="E79" s="67"/>
    </row>
    <row r="80" spans="2:9" s="1" customFormat="1" x14ac:dyDescent="0.25">
      <c r="B80" s="64" t="s">
        <v>220</v>
      </c>
      <c r="C80" s="84" t="s">
        <v>221</v>
      </c>
      <c r="D80" s="85">
        <f>D23-D47</f>
        <v>-9.2920633628608371</v>
      </c>
      <c r="E80" s="67"/>
    </row>
    <row r="81" spans="2:9" s="1" customFormat="1" ht="24" x14ac:dyDescent="0.25">
      <c r="B81" s="68" t="s">
        <v>222</v>
      </c>
      <c r="C81" s="84" t="s">
        <v>223</v>
      </c>
      <c r="D81" s="85">
        <f>D27-D48</f>
        <v>-20.671669868080581</v>
      </c>
      <c r="E81" s="67"/>
    </row>
    <row r="82" spans="2:9" s="1" customFormat="1" ht="15.75" thickBot="1" x14ac:dyDescent="0.3">
      <c r="B82" s="68" t="s">
        <v>224</v>
      </c>
      <c r="C82" s="91" t="s">
        <v>225</v>
      </c>
      <c r="D82" s="85">
        <f>D31-D49</f>
        <v>34.641769689459778</v>
      </c>
      <c r="E82" s="71"/>
    </row>
    <row r="83" spans="2:9" s="1" customFormat="1" x14ac:dyDescent="0.25">
      <c r="B83" s="60" t="s">
        <v>81</v>
      </c>
      <c r="C83" s="76" t="s">
        <v>226</v>
      </c>
      <c r="D83" s="83">
        <f>D34-D50</f>
        <v>123.82511460654359</v>
      </c>
      <c r="E83" s="63"/>
      <c r="I83" s="59"/>
    </row>
    <row r="84" spans="2:9" s="1" customFormat="1" x14ac:dyDescent="0.25">
      <c r="B84" s="64" t="s">
        <v>83</v>
      </c>
      <c r="C84" s="84" t="s">
        <v>227</v>
      </c>
      <c r="D84" s="85">
        <f>D35-D51</f>
        <v>0</v>
      </c>
      <c r="E84" s="67"/>
    </row>
    <row r="85" spans="2:9" s="1" customFormat="1" x14ac:dyDescent="0.25">
      <c r="B85" s="68" t="s">
        <v>85</v>
      </c>
      <c r="C85" s="91" t="s">
        <v>228</v>
      </c>
      <c r="D85" s="92">
        <f>IFERROR(D38-D52,"-")</f>
        <v>123.82511460654359</v>
      </c>
      <c r="E85" s="71"/>
    </row>
    <row r="86" spans="2:9" s="1" customFormat="1" ht="15.75" thickBot="1" x14ac:dyDescent="0.3">
      <c r="B86" s="114" t="s">
        <v>87</v>
      </c>
      <c r="C86" s="115" t="s">
        <v>229</v>
      </c>
      <c r="D86" s="116"/>
      <c r="E86" s="71"/>
    </row>
    <row r="87" spans="2:9" s="1" customFormat="1" ht="15.75" thickBot="1" x14ac:dyDescent="0.3">
      <c r="B87" s="78" t="s">
        <v>230</v>
      </c>
      <c r="C87" s="79" t="s">
        <v>231</v>
      </c>
      <c r="D87" s="117"/>
      <c r="E87" s="81"/>
      <c r="I87" s="59"/>
    </row>
    <row r="88" spans="2:9" s="1" customFormat="1" ht="15.75" thickBot="1" x14ac:dyDescent="0.3">
      <c r="B88" s="78" t="s">
        <v>232</v>
      </c>
      <c r="C88" s="79" t="s">
        <v>233</v>
      </c>
      <c r="D88" s="80">
        <f>IFERROR(D74+D86-D87,"0")</f>
        <v>-15.87</v>
      </c>
      <c r="E88" s="81"/>
      <c r="I88" s="59"/>
    </row>
    <row r="89" spans="2:9" s="1" customFormat="1" ht="24" x14ac:dyDescent="0.25">
      <c r="B89" s="110" t="s">
        <v>234</v>
      </c>
      <c r="C89" s="111" t="s">
        <v>235</v>
      </c>
      <c r="D89" s="112">
        <f>IFERROR((D75/D11)*100,"0")</f>
        <v>-7.1245888608725991</v>
      </c>
      <c r="E89" s="113"/>
    </row>
    <row r="90" spans="2:9" s="1" customFormat="1" x14ac:dyDescent="0.25">
      <c r="B90" s="64" t="s">
        <v>236</v>
      </c>
      <c r="C90" s="84" t="s">
        <v>237</v>
      </c>
      <c r="D90" s="85">
        <f>IFERROR((D76/D12)*100,"0")</f>
        <v>-0.46979629019587577</v>
      </c>
      <c r="E90" s="67"/>
    </row>
    <row r="91" spans="2:9" s="1" customFormat="1" x14ac:dyDescent="0.25">
      <c r="B91" s="64" t="s">
        <v>238</v>
      </c>
      <c r="C91" s="84" t="s">
        <v>239</v>
      </c>
      <c r="D91" s="85">
        <f>IFERROR((D77/D15)*100,"0")</f>
        <v>-17.427706643613632</v>
      </c>
      <c r="E91" s="67"/>
    </row>
    <row r="92" spans="2:9" s="1" customFormat="1" ht="24" x14ac:dyDescent="0.25">
      <c r="B92" s="64" t="s">
        <v>240</v>
      </c>
      <c r="C92" s="84" t="s">
        <v>241</v>
      </c>
      <c r="D92" s="85">
        <f>IFERROR((D78/D16)*100,"0")</f>
        <v>-16.727673333262327</v>
      </c>
      <c r="E92" s="67"/>
    </row>
    <row r="93" spans="2:9" s="1" customFormat="1" x14ac:dyDescent="0.25">
      <c r="B93" s="64" t="s">
        <v>242</v>
      </c>
      <c r="C93" s="84" t="s">
        <v>243</v>
      </c>
      <c r="D93" s="85">
        <f>IFERROR((D79/D19)*100,"0")</f>
        <v>-17.366095375737377</v>
      </c>
      <c r="E93" s="67"/>
    </row>
    <row r="94" spans="2:9" s="1" customFormat="1" x14ac:dyDescent="0.25">
      <c r="B94" s="64" t="s">
        <v>244</v>
      </c>
      <c r="C94" s="84" t="s">
        <v>245</v>
      </c>
      <c r="D94" s="85">
        <f>IFERROR((D80/D23)*100,"0")</f>
        <v>-22.520978426738697</v>
      </c>
      <c r="E94" s="67"/>
    </row>
    <row r="95" spans="2:9" s="1" customFormat="1" ht="24" x14ac:dyDescent="0.25">
      <c r="B95" s="68" t="s">
        <v>246</v>
      </c>
      <c r="C95" s="84" t="s">
        <v>247</v>
      </c>
      <c r="D95" s="85" t="str">
        <f>IFERROR((D81/D27)*100,"0")</f>
        <v>0</v>
      </c>
      <c r="E95" s="67"/>
    </row>
    <row r="96" spans="2:9" s="1" customFormat="1" ht="15.75" thickBot="1" x14ac:dyDescent="0.3">
      <c r="B96" s="118" t="s">
        <v>248</v>
      </c>
      <c r="C96" s="119" t="s">
        <v>249</v>
      </c>
      <c r="D96" s="120">
        <f>IFERROR((D82/D31)*100,"0")</f>
        <v>17.737250844785468</v>
      </c>
      <c r="E96" s="121"/>
    </row>
    <row r="98" spans="3:3" s="1" customFormat="1" x14ac:dyDescent="0.25">
      <c r="C98" s="90" t="s">
        <v>250</v>
      </c>
    </row>
    <row r="99" spans="3:3" s="1" customFormat="1" x14ac:dyDescent="0.25">
      <c r="C99" s="90" t="s">
        <v>251</v>
      </c>
    </row>
  </sheetData>
  <sheetProtection algorithmName="SHA-512" hashValue="c0BjKeG80j3c7O7StF2sn1jmxVlmgVODbclBWaYLA9ddNFzdds+dZbaXxVoKK1NbFqUAqoUz6obUaflJZ979jg==" saltValue="qOQbcCQqdG3nMOymKOgO5allY8K9xARED3PoGXGsFK19JcTFWvAror8H71mT3qMn6+zSekNVsZNQ63FRMXGYsw==" spinCount="100000" sheet="1" objects="1" scenarios="1"/>
  <mergeCells count="5">
    <mergeCell ref="B8:E8"/>
    <mergeCell ref="A1:L1"/>
    <mergeCell ref="A2:L2"/>
    <mergeCell ref="A3:L3"/>
    <mergeCell ref="A5:L5"/>
  </mergeCells>
  <pageMargins left="0.7" right="0.7" top="0.75" bottom="0.75" header="0.3" footer="0.3"/>
  <pageSetup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41"/>
  <sheetViews>
    <sheetView tabSelected="1" topLeftCell="A85" zoomScale="80" zoomScaleNormal="80" workbookViewId="0">
      <selection activeCell="I146" sqref="I146"/>
    </sheetView>
  </sheetViews>
  <sheetFormatPr defaultColWidth="9.140625" defaultRowHeight="15" x14ac:dyDescent="0.25"/>
  <cols>
    <col min="1" max="1" width="9.140625" style="6"/>
    <col min="2" max="2" width="10.7109375" style="6" customWidth="1"/>
    <col min="3" max="3" width="71.140625" style="6" customWidth="1"/>
    <col min="4" max="4" width="13.5703125" style="6" customWidth="1"/>
    <col min="5" max="5" width="14" style="6" customWidth="1"/>
    <col min="6" max="6" width="13.42578125" style="6" customWidth="1"/>
    <col min="7" max="7" width="16.85546875" style="6" customWidth="1"/>
    <col min="8" max="8" width="16.140625" style="6" customWidth="1"/>
    <col min="9" max="9" width="15.7109375" style="6" customWidth="1"/>
    <col min="10" max="10" width="14" style="6" customWidth="1"/>
    <col min="11" max="12" width="14.5703125" style="6" customWidth="1"/>
    <col min="13" max="13" width="16.5703125" style="6" customWidth="1"/>
    <col min="14" max="14" width="15" style="6" customWidth="1"/>
    <col min="15" max="15" width="17.85546875" style="6" customWidth="1"/>
    <col min="16" max="16" width="23.28515625" style="6" customWidth="1"/>
    <col min="17" max="17" width="12.42578125" style="122" customWidth="1"/>
    <col min="18" max="18" width="5.42578125" style="122" customWidth="1"/>
    <col min="19" max="19" width="9.140625" style="6"/>
    <col min="20" max="20" width="12.7109375" style="6" bestFit="1" customWidth="1"/>
    <col min="21" max="16384" width="9.140625" style="6"/>
  </cols>
  <sheetData>
    <row r="1" spans="1:18" s="1" customFormat="1" x14ac:dyDescent="0.25">
      <c r="A1" s="1278" t="s">
        <v>0</v>
      </c>
      <c r="B1" s="1279"/>
      <c r="C1" s="1279"/>
      <c r="D1" s="1279"/>
      <c r="E1" s="1279"/>
      <c r="F1" s="1279"/>
      <c r="G1" s="1279"/>
      <c r="H1" s="1279"/>
      <c r="I1" s="1279"/>
      <c r="J1" s="1279"/>
      <c r="K1" s="1279"/>
      <c r="L1" s="1279"/>
      <c r="M1" s="1279"/>
      <c r="N1" s="1279"/>
      <c r="O1" s="1279"/>
      <c r="P1" s="1279"/>
      <c r="Q1" s="1280"/>
    </row>
    <row r="2" spans="1:18" s="1" customFormat="1" x14ac:dyDescent="0.25">
      <c r="A2" s="1278" t="s">
        <v>1</v>
      </c>
      <c r="B2" s="1279"/>
      <c r="C2" s="1279"/>
      <c r="D2" s="1279"/>
      <c r="E2" s="1279"/>
      <c r="F2" s="1279"/>
      <c r="G2" s="1279"/>
      <c r="H2" s="1279"/>
      <c r="I2" s="1279"/>
      <c r="J2" s="1279"/>
      <c r="K2" s="1279"/>
      <c r="L2" s="1279"/>
      <c r="M2" s="1279"/>
      <c r="N2" s="1279"/>
      <c r="O2" s="1279"/>
      <c r="P2" s="1279"/>
      <c r="Q2" s="1280"/>
    </row>
    <row r="3" spans="1:18" s="1" customFormat="1" x14ac:dyDescent="0.25">
      <c r="A3" s="1281"/>
      <c r="B3" s="1282"/>
      <c r="C3" s="1282"/>
      <c r="D3" s="1282"/>
      <c r="E3" s="1282"/>
      <c r="F3" s="1282"/>
      <c r="G3" s="1282"/>
      <c r="H3" s="1282"/>
      <c r="I3" s="1282"/>
      <c r="J3" s="1282"/>
      <c r="K3" s="1282"/>
      <c r="L3" s="1282"/>
      <c r="M3" s="1282"/>
      <c r="N3" s="1282"/>
      <c r="O3" s="1282"/>
      <c r="P3" s="1282"/>
      <c r="Q3" s="1283"/>
    </row>
    <row r="4" spans="1:18" s="1" customFormat="1" x14ac:dyDescent="0.25">
      <c r="A4" s="7"/>
      <c r="B4" s="7"/>
      <c r="C4" s="7"/>
      <c r="D4" s="7"/>
      <c r="E4" s="7"/>
      <c r="F4" s="7"/>
      <c r="G4" s="7"/>
      <c r="H4" s="7"/>
      <c r="I4" s="7"/>
      <c r="J4" s="7"/>
      <c r="K4" s="7"/>
      <c r="L4" s="7"/>
      <c r="M4" s="7"/>
      <c r="N4" s="7"/>
      <c r="O4" s="7"/>
      <c r="P4" s="7"/>
      <c r="Q4" s="123"/>
    </row>
    <row r="5" spans="1:18" s="1" customFormat="1" x14ac:dyDescent="0.25">
      <c r="A5" s="1284" t="s">
        <v>252</v>
      </c>
      <c r="B5" s="1285"/>
      <c r="C5" s="1285"/>
      <c r="D5" s="1285"/>
      <c r="E5" s="1285"/>
      <c r="F5" s="1285"/>
      <c r="G5" s="1285"/>
      <c r="H5" s="1285"/>
      <c r="I5" s="1285"/>
      <c r="J5" s="1285"/>
      <c r="K5" s="1285"/>
      <c r="L5" s="1285"/>
      <c r="M5" s="1285"/>
      <c r="N5" s="1285"/>
      <c r="O5" s="1285"/>
      <c r="P5" s="1285"/>
      <c r="Q5" s="1286"/>
    </row>
    <row r="6" spans="1:18" s="1" customFormat="1" x14ac:dyDescent="0.25">
      <c r="A6" s="7"/>
      <c r="B6" s="7"/>
      <c r="C6" s="7"/>
      <c r="D6" s="7"/>
      <c r="E6" s="7"/>
      <c r="F6" s="7"/>
      <c r="G6" s="7"/>
      <c r="H6" s="7"/>
      <c r="I6" s="7"/>
      <c r="J6" s="7"/>
      <c r="K6" s="7"/>
      <c r="L6" s="7"/>
      <c r="M6" s="7"/>
      <c r="N6" s="7"/>
      <c r="O6" s="7"/>
      <c r="P6" s="7"/>
      <c r="Q6" s="123"/>
    </row>
    <row r="8" spans="1:18" s="1" customFormat="1" ht="15.75" thickBot="1" x14ac:dyDescent="0.3">
      <c r="B8" s="1277" t="s">
        <v>253</v>
      </c>
      <c r="C8" s="1277"/>
      <c r="D8" s="1277"/>
      <c r="E8" s="1277"/>
      <c r="F8" s="1277"/>
      <c r="G8" s="1277"/>
      <c r="H8" s="1277"/>
      <c r="I8" s="1277"/>
      <c r="J8" s="1277"/>
      <c r="K8" s="1277"/>
      <c r="L8" s="1277"/>
      <c r="M8" s="1277"/>
      <c r="N8" s="1277"/>
      <c r="O8" s="1277"/>
      <c r="P8" s="1277"/>
    </row>
    <row r="9" spans="1:18" s="1" customFormat="1" ht="124.5" customHeight="1" thickBot="1" x14ac:dyDescent="0.3">
      <c r="B9" s="124" t="s">
        <v>4</v>
      </c>
      <c r="C9" s="125" t="s">
        <v>254</v>
      </c>
      <c r="D9" s="125" t="s">
        <v>255</v>
      </c>
      <c r="E9" s="126" t="s">
        <v>256</v>
      </c>
      <c r="F9" s="127" t="s">
        <v>257</v>
      </c>
      <c r="G9" s="128" t="s">
        <v>258</v>
      </c>
      <c r="H9" s="129" t="s">
        <v>259</v>
      </c>
      <c r="I9" s="130" t="s">
        <v>260</v>
      </c>
      <c r="J9" s="131" t="s">
        <v>261</v>
      </c>
      <c r="K9" s="128" t="s">
        <v>262</v>
      </c>
      <c r="L9" s="129" t="s">
        <v>263</v>
      </c>
      <c r="M9" s="132" t="s">
        <v>264</v>
      </c>
      <c r="N9" s="133" t="s">
        <v>265</v>
      </c>
      <c r="O9" s="126" t="s">
        <v>266</v>
      </c>
      <c r="P9" s="127" t="s">
        <v>267</v>
      </c>
    </row>
    <row r="10" spans="1:18" s="1" customFormat="1" ht="28.5" customHeight="1" thickTop="1" thickBot="1" x14ac:dyDescent="0.3">
      <c r="B10" s="134" t="s">
        <v>51</v>
      </c>
      <c r="C10" s="135" t="s">
        <v>268</v>
      </c>
      <c r="D10" s="136"/>
      <c r="E10" s="137"/>
      <c r="F10" s="138"/>
      <c r="G10" s="139"/>
      <c r="H10" s="140"/>
      <c r="I10" s="141"/>
      <c r="J10" s="138"/>
      <c r="K10" s="139"/>
      <c r="L10" s="140"/>
      <c r="M10" s="140"/>
      <c r="N10" s="136"/>
      <c r="O10" s="137"/>
      <c r="P10" s="138"/>
    </row>
    <row r="11" spans="1:18" s="1" customFormat="1" ht="16.5" thickTop="1" thickBot="1" x14ac:dyDescent="0.3">
      <c r="B11" s="142" t="s">
        <v>96</v>
      </c>
      <c r="C11" s="143" t="s">
        <v>269</v>
      </c>
      <c r="D11" s="144">
        <f t="shared" ref="D11:P11" si="0">D30</f>
        <v>3.68</v>
      </c>
      <c r="E11" s="145">
        <f t="shared" si="0"/>
        <v>0</v>
      </c>
      <c r="F11" s="146">
        <f t="shared" si="0"/>
        <v>3.68</v>
      </c>
      <c r="G11" s="147">
        <f t="shared" si="0"/>
        <v>3.68</v>
      </c>
      <c r="H11" s="148">
        <f t="shared" si="0"/>
        <v>0</v>
      </c>
      <c r="I11" s="149">
        <f t="shared" si="0"/>
        <v>0</v>
      </c>
      <c r="J11" s="146">
        <f t="shared" si="0"/>
        <v>0</v>
      </c>
      <c r="K11" s="147">
        <f t="shared" si="0"/>
        <v>0</v>
      </c>
      <c r="L11" s="148">
        <f t="shared" si="0"/>
        <v>0</v>
      </c>
      <c r="M11" s="148">
        <f t="shared" si="0"/>
        <v>0</v>
      </c>
      <c r="N11" s="144">
        <f t="shared" si="0"/>
        <v>0</v>
      </c>
      <c r="O11" s="145">
        <f t="shared" si="0"/>
        <v>0</v>
      </c>
      <c r="P11" s="146">
        <f t="shared" si="0"/>
        <v>0</v>
      </c>
    </row>
    <row r="12" spans="1:18" s="1" customFormat="1" ht="15.75" thickBot="1" x14ac:dyDescent="0.3">
      <c r="B12" s="150" t="s">
        <v>102</v>
      </c>
      <c r="C12" s="151" t="s">
        <v>270</v>
      </c>
      <c r="D12" s="152">
        <f t="shared" ref="D12:P12" si="1">D31</f>
        <v>0</v>
      </c>
      <c r="E12" s="153">
        <f t="shared" si="1"/>
        <v>0</v>
      </c>
      <c r="F12" s="154">
        <f t="shared" si="1"/>
        <v>0</v>
      </c>
      <c r="G12" s="155">
        <f t="shared" si="1"/>
        <v>0</v>
      </c>
      <c r="H12" s="156">
        <f t="shared" si="1"/>
        <v>0</v>
      </c>
      <c r="I12" s="157">
        <f t="shared" si="1"/>
        <v>0</v>
      </c>
      <c r="J12" s="154">
        <f t="shared" si="1"/>
        <v>0</v>
      </c>
      <c r="K12" s="155">
        <f t="shared" si="1"/>
        <v>0</v>
      </c>
      <c r="L12" s="156">
        <f t="shared" si="1"/>
        <v>0</v>
      </c>
      <c r="M12" s="156">
        <f t="shared" si="1"/>
        <v>0</v>
      </c>
      <c r="N12" s="152">
        <f t="shared" si="1"/>
        <v>0</v>
      </c>
      <c r="O12" s="153">
        <f t="shared" si="1"/>
        <v>0</v>
      </c>
      <c r="P12" s="154">
        <f t="shared" si="1"/>
        <v>0</v>
      </c>
    </row>
    <row r="13" spans="1:18" s="1" customFormat="1" x14ac:dyDescent="0.25">
      <c r="B13" s="150" t="s">
        <v>124</v>
      </c>
      <c r="C13" s="151" t="s">
        <v>271</v>
      </c>
      <c r="D13" s="152">
        <f t="shared" ref="D13:P13" si="2">D34+D91</f>
        <v>157.08000000000001</v>
      </c>
      <c r="E13" s="153">
        <f t="shared" si="2"/>
        <v>3.2799999999999996E-2</v>
      </c>
      <c r="F13" s="154">
        <f t="shared" si="2"/>
        <v>69.815200000000004</v>
      </c>
      <c r="G13" s="155">
        <f t="shared" si="2"/>
        <v>66.838400000000007</v>
      </c>
      <c r="H13" s="156">
        <f t="shared" si="2"/>
        <v>0.8528</v>
      </c>
      <c r="I13" s="157">
        <f t="shared" si="2"/>
        <v>2.1239999999999997</v>
      </c>
      <c r="J13" s="154">
        <f t="shared" si="2"/>
        <v>87.232000000000014</v>
      </c>
      <c r="K13" s="155">
        <f t="shared" si="2"/>
        <v>23.872</v>
      </c>
      <c r="L13" s="156">
        <f t="shared" si="2"/>
        <v>63.2072</v>
      </c>
      <c r="M13" s="156">
        <f t="shared" si="2"/>
        <v>0.15279999999999999</v>
      </c>
      <c r="N13" s="152">
        <f t="shared" si="2"/>
        <v>0</v>
      </c>
      <c r="O13" s="153">
        <f t="shared" si="2"/>
        <v>0</v>
      </c>
      <c r="P13" s="154">
        <f t="shared" si="2"/>
        <v>0</v>
      </c>
    </row>
    <row r="14" spans="1:18" s="3" customFormat="1" ht="35.25" customHeight="1" thickBot="1" x14ac:dyDescent="0.3">
      <c r="B14" s="158" t="s">
        <v>126</v>
      </c>
      <c r="C14" s="159" t="s">
        <v>272</v>
      </c>
      <c r="D14" s="160">
        <f t="shared" ref="D14:P14" si="3">D35+D92</f>
        <v>150.12</v>
      </c>
      <c r="E14" s="161">
        <f t="shared" si="3"/>
        <v>0</v>
      </c>
      <c r="F14" s="162">
        <f t="shared" si="3"/>
        <v>68.44</v>
      </c>
      <c r="G14" s="163">
        <f t="shared" si="3"/>
        <v>66.48</v>
      </c>
      <c r="H14" s="164">
        <f t="shared" si="3"/>
        <v>0.82</v>
      </c>
      <c r="I14" s="165">
        <f t="shared" si="3"/>
        <v>1.1399999999999999</v>
      </c>
      <c r="J14" s="162">
        <f t="shared" si="3"/>
        <v>81.680000000000007</v>
      </c>
      <c r="K14" s="163">
        <f t="shared" si="3"/>
        <v>22.56</v>
      </c>
      <c r="L14" s="164">
        <f t="shared" si="3"/>
        <v>59</v>
      </c>
      <c r="M14" s="164">
        <f t="shared" si="3"/>
        <v>0.12</v>
      </c>
      <c r="N14" s="160">
        <f t="shared" si="3"/>
        <v>0</v>
      </c>
      <c r="O14" s="161">
        <f t="shared" si="3"/>
        <v>0</v>
      </c>
      <c r="P14" s="162">
        <f t="shared" si="3"/>
        <v>0</v>
      </c>
      <c r="Q14" s="166"/>
      <c r="R14" s="166"/>
    </row>
    <row r="15" spans="1:18" s="1" customFormat="1" ht="15.75" thickBot="1" x14ac:dyDescent="0.3">
      <c r="B15" s="150" t="s">
        <v>131</v>
      </c>
      <c r="C15" s="151" t="s">
        <v>273</v>
      </c>
      <c r="D15" s="152">
        <f t="shared" ref="D15:P15" si="4">D37</f>
        <v>1.02</v>
      </c>
      <c r="E15" s="153">
        <f t="shared" si="4"/>
        <v>0</v>
      </c>
      <c r="F15" s="154">
        <f t="shared" si="4"/>
        <v>0</v>
      </c>
      <c r="G15" s="155">
        <f t="shared" si="4"/>
        <v>0</v>
      </c>
      <c r="H15" s="156">
        <f t="shared" si="4"/>
        <v>0</v>
      </c>
      <c r="I15" s="157">
        <f t="shared" si="4"/>
        <v>0</v>
      </c>
      <c r="J15" s="154">
        <f t="shared" si="4"/>
        <v>1.02</v>
      </c>
      <c r="K15" s="155">
        <f t="shared" si="4"/>
        <v>0</v>
      </c>
      <c r="L15" s="156">
        <f t="shared" si="4"/>
        <v>0</v>
      </c>
      <c r="M15" s="156">
        <f t="shared" si="4"/>
        <v>1.02</v>
      </c>
      <c r="N15" s="152">
        <f t="shared" si="4"/>
        <v>0</v>
      </c>
      <c r="O15" s="153">
        <f t="shared" si="4"/>
        <v>0</v>
      </c>
      <c r="P15" s="154">
        <f t="shared" si="4"/>
        <v>0</v>
      </c>
    </row>
    <row r="16" spans="1:18" s="1" customFormat="1" x14ac:dyDescent="0.25">
      <c r="B16" s="150" t="s">
        <v>274</v>
      </c>
      <c r="C16" s="151" t="s">
        <v>275</v>
      </c>
      <c r="D16" s="152">
        <f t="shared" ref="D16:P16" si="5">D45+D99+D194</f>
        <v>119.05000000000001</v>
      </c>
      <c r="E16" s="153">
        <f t="shared" si="5"/>
        <v>3.7130967932944934</v>
      </c>
      <c r="F16" s="154">
        <f t="shared" si="5"/>
        <v>44.292070296699642</v>
      </c>
      <c r="G16" s="155">
        <f t="shared" si="5"/>
        <v>9.2432324051878787</v>
      </c>
      <c r="H16" s="156">
        <f t="shared" si="5"/>
        <v>3.1522035194386677</v>
      </c>
      <c r="I16" s="157">
        <f t="shared" si="5"/>
        <v>31.896634372073088</v>
      </c>
      <c r="J16" s="154">
        <f t="shared" si="5"/>
        <v>58.595016104964039</v>
      </c>
      <c r="K16" s="155">
        <f t="shared" si="5"/>
        <v>29.518988808280284</v>
      </c>
      <c r="L16" s="156">
        <f t="shared" si="5"/>
        <v>13.965325055164859</v>
      </c>
      <c r="M16" s="156">
        <f t="shared" si="5"/>
        <v>15.110702241518899</v>
      </c>
      <c r="N16" s="152">
        <f t="shared" si="5"/>
        <v>7.8738907497658481E-3</v>
      </c>
      <c r="O16" s="153">
        <f t="shared" si="5"/>
        <v>0</v>
      </c>
      <c r="P16" s="154">
        <f t="shared" si="5"/>
        <v>12.441942914292065</v>
      </c>
    </row>
    <row r="17" spans="1:21" s="3" customFormat="1" x14ac:dyDescent="0.25">
      <c r="B17" s="167" t="s">
        <v>276</v>
      </c>
      <c r="C17" s="168" t="s">
        <v>277</v>
      </c>
      <c r="D17" s="169">
        <f t="shared" ref="D17:P17" si="6">D46+D100+D195</f>
        <v>70.8</v>
      </c>
      <c r="E17" s="170">
        <f t="shared" si="6"/>
        <v>2.6504000000000003</v>
      </c>
      <c r="F17" s="171">
        <f t="shared" si="6"/>
        <v>27.933600000000002</v>
      </c>
      <c r="G17" s="172">
        <f t="shared" si="6"/>
        <v>0.7612000000000001</v>
      </c>
      <c r="H17" s="173">
        <f t="shared" si="6"/>
        <v>2.5204</v>
      </c>
      <c r="I17" s="174">
        <f t="shared" si="6"/>
        <v>24.652000000000001</v>
      </c>
      <c r="J17" s="171">
        <f t="shared" si="6"/>
        <v>39.245999999999995</v>
      </c>
      <c r="K17" s="172">
        <f t="shared" si="6"/>
        <v>19.646000000000001</v>
      </c>
      <c r="L17" s="173">
        <f t="shared" si="6"/>
        <v>6.2196000000000007</v>
      </c>
      <c r="M17" s="173">
        <f t="shared" si="6"/>
        <v>13.3804</v>
      </c>
      <c r="N17" s="169">
        <f t="shared" si="6"/>
        <v>0</v>
      </c>
      <c r="O17" s="170">
        <f t="shared" si="6"/>
        <v>0</v>
      </c>
      <c r="P17" s="171">
        <f t="shared" si="6"/>
        <v>0.97</v>
      </c>
      <c r="Q17" s="166"/>
      <c r="R17" s="166"/>
    </row>
    <row r="18" spans="1:21" s="3" customFormat="1" x14ac:dyDescent="0.25">
      <c r="B18" s="167" t="s">
        <v>278</v>
      </c>
      <c r="C18" s="168" t="s">
        <v>279</v>
      </c>
      <c r="D18" s="169">
        <f t="shared" ref="D18:P18" si="7">D49+D103+D198</f>
        <v>0</v>
      </c>
      <c r="E18" s="170">
        <f t="shared" si="7"/>
        <v>0</v>
      </c>
      <c r="F18" s="171">
        <f t="shared" si="7"/>
        <v>0</v>
      </c>
      <c r="G18" s="172">
        <f t="shared" si="7"/>
        <v>0</v>
      </c>
      <c r="H18" s="173">
        <f t="shared" si="7"/>
        <v>0</v>
      </c>
      <c r="I18" s="174">
        <f t="shared" si="7"/>
        <v>0</v>
      </c>
      <c r="J18" s="171">
        <f t="shared" si="7"/>
        <v>0</v>
      </c>
      <c r="K18" s="172">
        <f t="shared" si="7"/>
        <v>0</v>
      </c>
      <c r="L18" s="173">
        <f t="shared" si="7"/>
        <v>0</v>
      </c>
      <c r="M18" s="173">
        <f t="shared" si="7"/>
        <v>0</v>
      </c>
      <c r="N18" s="169">
        <f t="shared" si="7"/>
        <v>0</v>
      </c>
      <c r="O18" s="170">
        <f t="shared" si="7"/>
        <v>0</v>
      </c>
      <c r="P18" s="171">
        <f t="shared" si="7"/>
        <v>0</v>
      </c>
      <c r="Q18" s="166"/>
      <c r="R18" s="166"/>
    </row>
    <row r="19" spans="1:21" s="3" customFormat="1" ht="15.75" thickBot="1" x14ac:dyDescent="0.3">
      <c r="B19" s="175" t="s">
        <v>280</v>
      </c>
      <c r="C19" s="176" t="s">
        <v>281</v>
      </c>
      <c r="D19" s="177">
        <f t="shared" ref="D19:P19" si="8">D47+D101+D196</f>
        <v>47.24</v>
      </c>
      <c r="E19" s="178">
        <f t="shared" si="8"/>
        <v>0.47839679329449303</v>
      </c>
      <c r="F19" s="179">
        <f t="shared" si="8"/>
        <v>16.212270296699632</v>
      </c>
      <c r="G19" s="180">
        <f t="shared" si="8"/>
        <v>8.4691324051878798</v>
      </c>
      <c r="H19" s="181">
        <f t="shared" si="8"/>
        <v>0.62750351943866778</v>
      </c>
      <c r="I19" s="182">
        <f t="shared" si="8"/>
        <v>7.115634372073087</v>
      </c>
      <c r="J19" s="179">
        <f t="shared" si="8"/>
        <v>19.069516104964045</v>
      </c>
      <c r="K19" s="180">
        <f t="shared" si="8"/>
        <v>9.700988808280286</v>
      </c>
      <c r="L19" s="181">
        <f t="shared" si="8"/>
        <v>7.6425250551648594</v>
      </c>
      <c r="M19" s="181">
        <f t="shared" si="8"/>
        <v>1.7260022415188989</v>
      </c>
      <c r="N19" s="177">
        <f t="shared" si="8"/>
        <v>7.8738907497658481E-3</v>
      </c>
      <c r="O19" s="178">
        <f t="shared" si="8"/>
        <v>0</v>
      </c>
      <c r="P19" s="179">
        <f t="shared" si="8"/>
        <v>11.471942914292065</v>
      </c>
      <c r="Q19" s="166"/>
      <c r="R19" s="166"/>
    </row>
    <row r="20" spans="1:21" s="1" customFormat="1" x14ac:dyDescent="0.25">
      <c r="B20" s="150" t="s">
        <v>282</v>
      </c>
      <c r="C20" s="183" t="s">
        <v>283</v>
      </c>
      <c r="D20" s="152">
        <f t="shared" ref="D20:P20" si="9">D52+D106+D201</f>
        <v>839.45499999999993</v>
      </c>
      <c r="E20" s="153">
        <f t="shared" si="9"/>
        <v>119.50976222754909</v>
      </c>
      <c r="F20" s="154">
        <f t="shared" si="9"/>
        <v>265.73211734637181</v>
      </c>
      <c r="G20" s="155">
        <f t="shared" si="9"/>
        <v>43.236879034178401</v>
      </c>
      <c r="H20" s="156">
        <f t="shared" si="9"/>
        <v>20.268626307684983</v>
      </c>
      <c r="I20" s="157">
        <f t="shared" si="9"/>
        <v>202.22661200450844</v>
      </c>
      <c r="J20" s="154">
        <f t="shared" si="9"/>
        <v>421.74650604035367</v>
      </c>
      <c r="K20" s="155">
        <f t="shared" si="9"/>
        <v>179.08030876446591</v>
      </c>
      <c r="L20" s="156">
        <f t="shared" si="9"/>
        <v>214.37324493197656</v>
      </c>
      <c r="M20" s="156">
        <f t="shared" si="9"/>
        <v>28.292952343911228</v>
      </c>
      <c r="N20" s="152">
        <f t="shared" si="9"/>
        <v>19.21007492896036</v>
      </c>
      <c r="O20" s="153">
        <f t="shared" si="9"/>
        <v>0</v>
      </c>
      <c r="P20" s="154">
        <f t="shared" si="9"/>
        <v>13.256539456765038</v>
      </c>
    </row>
    <row r="21" spans="1:21" s="1" customFormat="1" ht="15.75" thickBot="1" x14ac:dyDescent="0.3">
      <c r="B21" s="167" t="s">
        <v>284</v>
      </c>
      <c r="C21" s="184" t="s">
        <v>285</v>
      </c>
      <c r="D21" s="169">
        <f t="shared" ref="D21:P21" si="10">D53+D107+D202</f>
        <v>817.71500000000003</v>
      </c>
      <c r="E21" s="170">
        <f t="shared" si="10"/>
        <v>116.69817243450331</v>
      </c>
      <c r="F21" s="171">
        <f t="shared" si="10"/>
        <v>258.97342471385707</v>
      </c>
      <c r="G21" s="172">
        <f t="shared" si="10"/>
        <v>42.155496168886494</v>
      </c>
      <c r="H21" s="173">
        <f t="shared" si="10"/>
        <v>19.73580225051461</v>
      </c>
      <c r="I21" s="174">
        <f t="shared" si="10"/>
        <v>197.082126294456</v>
      </c>
      <c r="J21" s="171">
        <f t="shared" si="10"/>
        <v>410.33436047126929</v>
      </c>
      <c r="K21" s="172">
        <f t="shared" si="10"/>
        <v>173.48178580688858</v>
      </c>
      <c r="L21" s="173">
        <f t="shared" si="10"/>
        <v>209.25575526381238</v>
      </c>
      <c r="M21" s="173">
        <f t="shared" si="10"/>
        <v>27.596819400568318</v>
      </c>
      <c r="N21" s="169">
        <f t="shared" si="10"/>
        <v>18.783626170103556</v>
      </c>
      <c r="O21" s="170">
        <f t="shared" si="10"/>
        <v>0</v>
      </c>
      <c r="P21" s="171">
        <f t="shared" si="10"/>
        <v>12.92541621026675</v>
      </c>
    </row>
    <row r="22" spans="1:21" s="1" customFormat="1" ht="15.75" thickBot="1" x14ac:dyDescent="0.3">
      <c r="A22" s="185"/>
      <c r="B22" s="186" t="s">
        <v>286</v>
      </c>
      <c r="C22" s="187" t="s">
        <v>287</v>
      </c>
      <c r="D22" s="188">
        <f>D32+D33+D47+D67+D69+D73+D75+D76+D77+D79+D85+D86+D101+D119+D121+D125+D128+D129+D131+D137+D138+D196+D214+D216+D220+D222+D223+D224+D226+D233+D234+D127</f>
        <v>66.099999999999994</v>
      </c>
      <c r="E22" s="189">
        <f>E32+E33+E47+E67+E69+E73+E75+E76+E77+E79+E85+E86+E101+E119+E121+E125+E127+E128+E129+E131+E137+E138+E196+E214+E216+E220+E222+E223+E224+E226+E233+E234+E127</f>
        <v>2.031265423142254</v>
      </c>
      <c r="F22" s="190">
        <f t="shared" ref="F22:P22" si="11">F32+F33+F47+F67+F69+F73+F75+F76+F77+F79+F85+F86+F101+F119+F121+F125+F128+F129+F131+F137+F138+F196+F214+F216+F220+F222+F223+F224+F226+F233+F234+F127</f>
        <v>26.568079075452829</v>
      </c>
      <c r="G22" s="191">
        <f t="shared" si="11"/>
        <v>9.1677671868302841</v>
      </c>
      <c r="H22" s="192">
        <f t="shared" si="11"/>
        <v>0.88895532519486287</v>
      </c>
      <c r="I22" s="193">
        <f t="shared" si="11"/>
        <v>16.511356563427682</v>
      </c>
      <c r="J22" s="190">
        <f t="shared" si="11"/>
        <v>25.267987268426651</v>
      </c>
      <c r="K22" s="191">
        <f t="shared" si="11"/>
        <v>12.568079818392521</v>
      </c>
      <c r="L22" s="192">
        <f t="shared" si="11"/>
        <v>10.496798329973171</v>
      </c>
      <c r="M22" s="192">
        <f t="shared" si="11"/>
        <v>2.2031091200609594</v>
      </c>
      <c r="N22" s="188">
        <f t="shared" si="11"/>
        <v>0.45767386852507425</v>
      </c>
      <c r="O22" s="189">
        <f t="shared" si="11"/>
        <v>0</v>
      </c>
      <c r="P22" s="194">
        <f t="shared" si="11"/>
        <v>11.774994364453192</v>
      </c>
    </row>
    <row r="23" spans="1:21" s="1" customFormat="1" ht="16.5" thickTop="1" thickBot="1" x14ac:dyDescent="0.3">
      <c r="A23" s="185"/>
      <c r="B23" s="195" t="s">
        <v>288</v>
      </c>
      <c r="C23" s="135" t="s">
        <v>289</v>
      </c>
      <c r="D23" s="196">
        <f t="shared" ref="D23:P23" si="12">D29+D90+D186</f>
        <v>1473.5749999999998</v>
      </c>
      <c r="E23" s="197">
        <f t="shared" si="12"/>
        <v>160.66341031054023</v>
      </c>
      <c r="F23" s="195">
        <f t="shared" si="12"/>
        <v>537.28273150026564</v>
      </c>
      <c r="G23" s="198">
        <f t="shared" si="12"/>
        <v>194.14427910105795</v>
      </c>
      <c r="H23" s="199">
        <f t="shared" si="12"/>
        <v>27.891456905850486</v>
      </c>
      <c r="I23" s="200">
        <f t="shared" si="12"/>
        <v>315.24699549335719</v>
      </c>
      <c r="J23" s="195">
        <f t="shared" si="12"/>
        <v>723.41674521039181</v>
      </c>
      <c r="K23" s="198">
        <f t="shared" si="12"/>
        <v>319.47715185450164</v>
      </c>
      <c r="L23" s="199">
        <f t="shared" si="12"/>
        <v>353.38793999302936</v>
      </c>
      <c r="M23" s="199">
        <f t="shared" si="12"/>
        <v>50.55165336286084</v>
      </c>
      <c r="N23" s="196">
        <f t="shared" si="12"/>
        <v>20.671669868080581</v>
      </c>
      <c r="O23" s="197">
        <f t="shared" si="12"/>
        <v>0</v>
      </c>
      <c r="P23" s="201">
        <f t="shared" si="12"/>
        <v>31.35425539345642</v>
      </c>
      <c r="S23" s="122"/>
      <c r="T23" s="202"/>
      <c r="U23" s="4"/>
    </row>
    <row r="24" spans="1:21" s="1" customFormat="1" ht="15.75" thickTop="1" x14ac:dyDescent="0.25">
      <c r="B24" s="203" t="s">
        <v>290</v>
      </c>
      <c r="C24" s="204" t="s">
        <v>291</v>
      </c>
      <c r="D24" s="152">
        <f t="shared" ref="D24:D31" si="13">E24+F24+J24+N24+O24+P24</f>
        <v>1261.0188122827346</v>
      </c>
      <c r="E24" s="153">
        <f t="shared" ref="E24:P24" si="14">SUM(E25:E27)</f>
        <v>160.66341031054023</v>
      </c>
      <c r="F24" s="154">
        <f t="shared" si="14"/>
        <v>413.59273150026559</v>
      </c>
      <c r="G24" s="155">
        <f t="shared" si="14"/>
        <v>72.414279101057929</v>
      </c>
      <c r="H24" s="156">
        <f t="shared" si="14"/>
        <v>27.071456905850486</v>
      </c>
      <c r="I24" s="157">
        <f t="shared" si="14"/>
        <v>314.1069954933572</v>
      </c>
      <c r="J24" s="154">
        <f t="shared" si="14"/>
        <v>634.73674521039186</v>
      </c>
      <c r="K24" s="155">
        <f t="shared" si="14"/>
        <v>296.91715185450164</v>
      </c>
      <c r="L24" s="156">
        <f t="shared" si="14"/>
        <v>288.40793999302934</v>
      </c>
      <c r="M24" s="156">
        <f t="shared" si="14"/>
        <v>49.411653362860839</v>
      </c>
      <c r="N24" s="152">
        <f t="shared" si="14"/>
        <v>20.671669868080581</v>
      </c>
      <c r="O24" s="153">
        <f t="shared" si="14"/>
        <v>0</v>
      </c>
      <c r="P24" s="203">
        <f t="shared" si="14"/>
        <v>31.35425539345642</v>
      </c>
      <c r="S24" s="122"/>
      <c r="T24" s="122"/>
      <c r="U24" s="205"/>
    </row>
    <row r="25" spans="1:21" s="1" customFormat="1" x14ac:dyDescent="0.25">
      <c r="B25" s="206" t="s">
        <v>292</v>
      </c>
      <c r="C25" s="207" t="s">
        <v>293</v>
      </c>
      <c r="D25" s="208">
        <f t="shared" si="13"/>
        <v>778.61500000000001</v>
      </c>
      <c r="E25" s="209">
        <f>E29-E30-E31-E35-E38-E39-E58-E59-E89</f>
        <v>118.80499999999999</v>
      </c>
      <c r="F25" s="206">
        <f t="shared" ref="F25:F30" si="15">SUM(G25:I25)</f>
        <v>253.45000000000002</v>
      </c>
      <c r="G25" s="210">
        <f>G29-G30-G31-G35-G38-G39-G58-G59-G89</f>
        <v>49.210000000000015</v>
      </c>
      <c r="H25" s="211">
        <f>H29-H30-H31-H35-H38-H39-H58-H59-H89</f>
        <v>18.619999999999997</v>
      </c>
      <c r="I25" s="212">
        <f>I29-I30-I31-I35-I38-I39-I58-I59-I89</f>
        <v>185.62</v>
      </c>
      <c r="J25" s="206">
        <f t="shared" ref="J25:J56" si="16">SUM(K25:M25)</f>
        <v>367.35</v>
      </c>
      <c r="K25" s="210">
        <f t="shared" ref="K25:P25" si="17">K29-K30-K31-K35-K38-K39-K58-K59-K89</f>
        <v>155.91</v>
      </c>
      <c r="L25" s="211">
        <f t="shared" si="17"/>
        <v>176.09</v>
      </c>
      <c r="M25" s="211">
        <f t="shared" si="17"/>
        <v>35.35</v>
      </c>
      <c r="N25" s="208">
        <f t="shared" si="17"/>
        <v>15.5</v>
      </c>
      <c r="O25" s="209">
        <f t="shared" si="17"/>
        <v>0</v>
      </c>
      <c r="P25" s="206">
        <f t="shared" si="17"/>
        <v>23.51</v>
      </c>
      <c r="S25" s="122"/>
      <c r="T25" s="122"/>
      <c r="U25" s="205"/>
    </row>
    <row r="26" spans="1:21" s="1" customFormat="1" x14ac:dyDescent="0.25">
      <c r="B26" s="206" t="s">
        <v>294</v>
      </c>
      <c r="C26" s="213" t="s">
        <v>295</v>
      </c>
      <c r="D26" s="214">
        <f t="shared" si="13"/>
        <v>166.28</v>
      </c>
      <c r="E26" s="215">
        <f>E90-E92-E140</f>
        <v>1.6628000000000001</v>
      </c>
      <c r="F26" s="216">
        <f t="shared" si="15"/>
        <v>56.535200000000003</v>
      </c>
      <c r="G26" s="217">
        <f>G90-G92-G140</f>
        <v>4.9883999999999995</v>
      </c>
      <c r="H26" s="218">
        <f>H90-H92-H140</f>
        <v>1.6628000000000001</v>
      </c>
      <c r="I26" s="219">
        <f>I90-I92-I140</f>
        <v>49.884</v>
      </c>
      <c r="J26" s="216">
        <f t="shared" si="16"/>
        <v>108.08199999999999</v>
      </c>
      <c r="K26" s="217">
        <f t="shared" ref="K26:P26" si="18">K90-K92-K140</f>
        <v>66.512</v>
      </c>
      <c r="L26" s="218">
        <f t="shared" si="18"/>
        <v>39.907199999999996</v>
      </c>
      <c r="M26" s="218">
        <f t="shared" si="18"/>
        <v>1.6628000000000001</v>
      </c>
      <c r="N26" s="214">
        <f t="shared" si="18"/>
        <v>0</v>
      </c>
      <c r="O26" s="215">
        <f t="shared" si="18"/>
        <v>0</v>
      </c>
      <c r="P26" s="216">
        <f t="shared" si="18"/>
        <v>0</v>
      </c>
    </row>
    <row r="27" spans="1:21" s="1" customFormat="1" ht="15.75" thickBot="1" x14ac:dyDescent="0.3">
      <c r="B27" s="206" t="s">
        <v>296</v>
      </c>
      <c r="C27" s="220" t="s">
        <v>297</v>
      </c>
      <c r="D27" s="221">
        <f t="shared" si="13"/>
        <v>316.12381228273466</v>
      </c>
      <c r="E27" s="222">
        <f>E186</f>
        <v>40.195610310540232</v>
      </c>
      <c r="F27" s="223">
        <f t="shared" si="15"/>
        <v>103.60753150026558</v>
      </c>
      <c r="G27" s="224">
        <f>G186</f>
        <v>18.215879101057908</v>
      </c>
      <c r="H27" s="225">
        <f>H186</f>
        <v>6.7886569058504875</v>
      </c>
      <c r="I27" s="226">
        <f>I186</f>
        <v>78.602995493357184</v>
      </c>
      <c r="J27" s="223">
        <f t="shared" si="16"/>
        <v>159.30474521039184</v>
      </c>
      <c r="K27" s="224">
        <f t="shared" ref="K27:P27" si="19">K186</f>
        <v>74.495151854501657</v>
      </c>
      <c r="L27" s="225">
        <f t="shared" si="19"/>
        <v>72.410739993029352</v>
      </c>
      <c r="M27" s="225">
        <f t="shared" si="19"/>
        <v>12.398853362860841</v>
      </c>
      <c r="N27" s="221">
        <f t="shared" si="19"/>
        <v>5.1716698680805804</v>
      </c>
      <c r="O27" s="222">
        <f t="shared" si="19"/>
        <v>0</v>
      </c>
      <c r="P27" s="223">
        <f t="shared" si="19"/>
        <v>7.8442553934564163</v>
      </c>
    </row>
    <row r="28" spans="1:21" s="1" customFormat="1" ht="16.5" thickTop="1" thickBot="1" x14ac:dyDescent="0.3">
      <c r="B28" s="203" t="s">
        <v>298</v>
      </c>
      <c r="C28" s="204" t="s">
        <v>299</v>
      </c>
      <c r="D28" s="196">
        <f t="shared" si="13"/>
        <v>212.37</v>
      </c>
      <c r="E28" s="197">
        <f>E30+E31+E35+E38+E39+E58+E59+E89+E92+E140</f>
        <v>0</v>
      </c>
      <c r="F28" s="195">
        <f t="shared" si="15"/>
        <v>123.69000000000001</v>
      </c>
      <c r="G28" s="198">
        <f>G30+G31+G35+G38+G39+G58+G59+G89+G92+G140</f>
        <v>121.73000000000002</v>
      </c>
      <c r="H28" s="199">
        <f>H30+H31+H35+H38+H39+H58+H59+H89+H92+H140</f>
        <v>0.82</v>
      </c>
      <c r="I28" s="200">
        <f>I30+I31+I35+I38+I39+I58+I59+I89+I92+I140</f>
        <v>1.1399999999999999</v>
      </c>
      <c r="J28" s="195">
        <f t="shared" si="16"/>
        <v>88.68</v>
      </c>
      <c r="K28" s="198">
        <f t="shared" ref="K28:P28" si="20">K30+K31+K35+K38+K39+K58+K59+K89+K92+K140</f>
        <v>22.56</v>
      </c>
      <c r="L28" s="199">
        <f t="shared" si="20"/>
        <v>64.98</v>
      </c>
      <c r="M28" s="199">
        <f t="shared" si="20"/>
        <v>1.1400000000000001</v>
      </c>
      <c r="N28" s="196">
        <f t="shared" si="20"/>
        <v>0</v>
      </c>
      <c r="O28" s="197">
        <f t="shared" si="20"/>
        <v>0</v>
      </c>
      <c r="P28" s="195">
        <f t="shared" si="20"/>
        <v>0</v>
      </c>
    </row>
    <row r="29" spans="1:21" s="1" customFormat="1" ht="45" customHeight="1" thickTop="1" thickBot="1" x14ac:dyDescent="0.3">
      <c r="B29" s="134" t="s">
        <v>53</v>
      </c>
      <c r="C29" s="135" t="s">
        <v>300</v>
      </c>
      <c r="D29" s="227">
        <f t="shared" si="13"/>
        <v>990.9849999999999</v>
      </c>
      <c r="E29" s="228">
        <f>E30+E31+E34+E37+E40+E43+E45+E51+E52+E57+E63+E66+E81+E82</f>
        <v>118.80499999999999</v>
      </c>
      <c r="F29" s="134">
        <f t="shared" si="15"/>
        <v>377.14</v>
      </c>
      <c r="G29" s="229">
        <f>G30+G31+G34+G37+G40+G43+G45+G51+G52+G57+G63+G66+G81+G82</f>
        <v>170.94000000000003</v>
      </c>
      <c r="H29" s="230">
        <f>H30+H31+H34+H37+H40+H43+H45+H51+H52+H57+H63+H66+H81+H82</f>
        <v>19.439999999999998</v>
      </c>
      <c r="I29" s="231">
        <f>I30+I31+I34+I37+I40+I43+I45+I51+I52+I57+I63+I66+I81+I82</f>
        <v>186.76</v>
      </c>
      <c r="J29" s="134">
        <f t="shared" si="16"/>
        <v>456.03</v>
      </c>
      <c r="K29" s="229">
        <f t="shared" ref="K29:P29" si="21">K30+K31+K34+K37+K40+K43+K45+K51+K52+K57+K63+K66+K81+K82</f>
        <v>178.47</v>
      </c>
      <c r="L29" s="230">
        <f t="shared" si="21"/>
        <v>241.07</v>
      </c>
      <c r="M29" s="230">
        <f t="shared" si="21"/>
        <v>36.49</v>
      </c>
      <c r="N29" s="227">
        <f t="shared" si="21"/>
        <v>15.5</v>
      </c>
      <c r="O29" s="228">
        <f t="shared" si="21"/>
        <v>0</v>
      </c>
      <c r="P29" s="134">
        <f t="shared" si="21"/>
        <v>23.51</v>
      </c>
      <c r="Q29" s="232"/>
      <c r="R29" s="232"/>
      <c r="S29" s="205"/>
    </row>
    <row r="30" spans="1:21" s="1" customFormat="1" ht="16.5" thickTop="1" thickBot="1" x14ac:dyDescent="0.3">
      <c r="B30" s="142" t="s">
        <v>55</v>
      </c>
      <c r="C30" s="143" t="s">
        <v>269</v>
      </c>
      <c r="D30" s="144">
        <f t="shared" si="13"/>
        <v>3.68</v>
      </c>
      <c r="E30" s="145">
        <v>0</v>
      </c>
      <c r="F30" s="146">
        <f t="shared" si="15"/>
        <v>3.68</v>
      </c>
      <c r="G30" s="233">
        <v>3.68</v>
      </c>
      <c r="H30" s="234">
        <v>0</v>
      </c>
      <c r="I30" s="235">
        <v>0</v>
      </c>
      <c r="J30" s="154">
        <f t="shared" si="16"/>
        <v>0</v>
      </c>
      <c r="K30" s="233">
        <v>0</v>
      </c>
      <c r="L30" s="234">
        <v>0</v>
      </c>
      <c r="M30" s="234">
        <v>0</v>
      </c>
      <c r="N30" s="236">
        <v>0</v>
      </c>
      <c r="O30" s="237">
        <v>0</v>
      </c>
      <c r="P30" s="238">
        <v>0</v>
      </c>
    </row>
    <row r="31" spans="1:21" s="1" customFormat="1" x14ac:dyDescent="0.25">
      <c r="B31" s="150" t="s">
        <v>141</v>
      </c>
      <c r="C31" s="239" t="s">
        <v>270</v>
      </c>
      <c r="D31" s="152">
        <f t="shared" si="13"/>
        <v>0</v>
      </c>
      <c r="E31" s="153">
        <f>SUM(E32:E33)</f>
        <v>0</v>
      </c>
      <c r="F31" s="154">
        <v>0</v>
      </c>
      <c r="G31" s="155">
        <f>SUM(G32:G33)</f>
        <v>0</v>
      </c>
      <c r="H31" s="156">
        <f>SUM(H32:H33)</f>
        <v>0</v>
      </c>
      <c r="I31" s="157">
        <f>SUM(I32:I33)</f>
        <v>0</v>
      </c>
      <c r="J31" s="154">
        <f t="shared" si="16"/>
        <v>0</v>
      </c>
      <c r="K31" s="155">
        <f>SUM(K32:K33)</f>
        <v>0</v>
      </c>
      <c r="L31" s="156">
        <f>SUM(L32:L33)</f>
        <v>0</v>
      </c>
      <c r="M31" s="156">
        <f>SUM(M32:M33)</f>
        <v>0</v>
      </c>
      <c r="N31" s="152">
        <f>SUM(N32:N33)</f>
        <v>0</v>
      </c>
      <c r="O31" s="153">
        <v>0</v>
      </c>
      <c r="P31" s="154">
        <v>0</v>
      </c>
    </row>
    <row r="32" spans="1:21" s="1" customFormat="1" x14ac:dyDescent="0.25">
      <c r="B32" s="167" t="s">
        <v>143</v>
      </c>
      <c r="C32" s="168" t="s">
        <v>270</v>
      </c>
      <c r="D32" s="208">
        <f>J32+N32</f>
        <v>0</v>
      </c>
      <c r="E32" s="240">
        <v>0</v>
      </c>
      <c r="F32" s="241">
        <v>0</v>
      </c>
      <c r="G32" s="242">
        <v>0</v>
      </c>
      <c r="H32" s="97">
        <v>0</v>
      </c>
      <c r="I32" s="243">
        <v>0</v>
      </c>
      <c r="J32" s="206">
        <f t="shared" si="16"/>
        <v>0</v>
      </c>
      <c r="K32" s="242">
        <v>0</v>
      </c>
      <c r="L32" s="97">
        <v>0</v>
      </c>
      <c r="M32" s="97">
        <v>0</v>
      </c>
      <c r="N32" s="244">
        <v>0</v>
      </c>
      <c r="O32" s="240">
        <v>0</v>
      </c>
      <c r="P32" s="241">
        <v>0</v>
      </c>
    </row>
    <row r="33" spans="2:19" s="1" customFormat="1" ht="15.75" thickBot="1" x14ac:dyDescent="0.3">
      <c r="B33" s="167" t="s">
        <v>145</v>
      </c>
      <c r="C33" s="168" t="s">
        <v>301</v>
      </c>
      <c r="D33" s="208">
        <f>J33+N33</f>
        <v>0</v>
      </c>
      <c r="E33" s="240">
        <v>0</v>
      </c>
      <c r="F33" s="241">
        <v>0</v>
      </c>
      <c r="G33" s="242">
        <v>0</v>
      </c>
      <c r="H33" s="97">
        <v>0</v>
      </c>
      <c r="I33" s="243">
        <v>0</v>
      </c>
      <c r="J33" s="206">
        <f t="shared" si="16"/>
        <v>0</v>
      </c>
      <c r="K33" s="242">
        <v>0</v>
      </c>
      <c r="L33" s="97">
        <v>0</v>
      </c>
      <c r="M33" s="97">
        <v>0</v>
      </c>
      <c r="N33" s="244">
        <v>0</v>
      </c>
      <c r="O33" s="240">
        <v>0</v>
      </c>
      <c r="P33" s="241">
        <v>0</v>
      </c>
    </row>
    <row r="34" spans="2:19" s="1" customFormat="1" x14ac:dyDescent="0.25">
      <c r="B34" s="150" t="s">
        <v>302</v>
      </c>
      <c r="C34" s="239" t="s">
        <v>303</v>
      </c>
      <c r="D34" s="152">
        <f t="shared" ref="D34:D65" si="22">E34+F34+J34+N34+O34+P34</f>
        <v>153.80000000000001</v>
      </c>
      <c r="E34" s="153">
        <f>E35+E36</f>
        <v>0</v>
      </c>
      <c r="F34" s="154">
        <f>F35+F36</f>
        <v>68.7</v>
      </c>
      <c r="G34" s="155">
        <f>G35+G36</f>
        <v>66.740000000000009</v>
      </c>
      <c r="H34" s="156">
        <f>H35+H36</f>
        <v>0.82</v>
      </c>
      <c r="I34" s="157">
        <f>I35+I36</f>
        <v>1.1399999999999999</v>
      </c>
      <c r="J34" s="154">
        <f t="shared" si="16"/>
        <v>85.100000000000009</v>
      </c>
      <c r="K34" s="155">
        <f t="shared" ref="K34:P34" si="23">SUM(K35:K36)</f>
        <v>22.56</v>
      </c>
      <c r="L34" s="156">
        <f t="shared" si="23"/>
        <v>62.42</v>
      </c>
      <c r="M34" s="156">
        <f t="shared" si="23"/>
        <v>0.12</v>
      </c>
      <c r="N34" s="152">
        <f t="shared" si="23"/>
        <v>0</v>
      </c>
      <c r="O34" s="153">
        <f t="shared" si="23"/>
        <v>0</v>
      </c>
      <c r="P34" s="154">
        <f t="shared" si="23"/>
        <v>0</v>
      </c>
      <c r="S34" s="205"/>
    </row>
    <row r="35" spans="2:19" s="1" customFormat="1" ht="33" customHeight="1" x14ac:dyDescent="0.25">
      <c r="B35" s="167" t="s">
        <v>304</v>
      </c>
      <c r="C35" s="168" t="s">
        <v>272</v>
      </c>
      <c r="D35" s="208">
        <f t="shared" si="22"/>
        <v>150.12</v>
      </c>
      <c r="E35" s="245">
        <v>0</v>
      </c>
      <c r="F35" s="206">
        <f t="shared" ref="F35:F66" si="24">SUM(G35:I35)</f>
        <v>68.44</v>
      </c>
      <c r="G35" s="242">
        <v>66.48</v>
      </c>
      <c r="H35" s="97">
        <v>0.82</v>
      </c>
      <c r="I35" s="243">
        <v>1.1399999999999999</v>
      </c>
      <c r="J35" s="206">
        <f t="shared" si="16"/>
        <v>81.680000000000007</v>
      </c>
      <c r="K35" s="242">
        <v>22.56</v>
      </c>
      <c r="L35" s="97">
        <v>59</v>
      </c>
      <c r="M35" s="97">
        <v>0.12</v>
      </c>
      <c r="N35" s="244">
        <v>0</v>
      </c>
      <c r="O35" s="240">
        <v>0</v>
      </c>
      <c r="P35" s="241">
        <v>0</v>
      </c>
    </row>
    <row r="36" spans="2:19" s="1" customFormat="1" ht="26.25" customHeight="1" thickBot="1" x14ac:dyDescent="0.3">
      <c r="B36" s="167" t="s">
        <v>305</v>
      </c>
      <c r="C36" s="168" t="s">
        <v>306</v>
      </c>
      <c r="D36" s="208">
        <f t="shared" si="22"/>
        <v>3.6799999999999997</v>
      </c>
      <c r="E36" s="240">
        <v>0</v>
      </c>
      <c r="F36" s="206">
        <f t="shared" si="24"/>
        <v>0.26</v>
      </c>
      <c r="G36" s="242">
        <v>0.26</v>
      </c>
      <c r="H36" s="246">
        <v>0</v>
      </c>
      <c r="I36" s="247">
        <v>0</v>
      </c>
      <c r="J36" s="206">
        <f t="shared" si="16"/>
        <v>3.42</v>
      </c>
      <c r="K36" s="248">
        <v>0</v>
      </c>
      <c r="L36" s="246">
        <v>3.42</v>
      </c>
      <c r="M36" s="246">
        <v>0</v>
      </c>
      <c r="N36" s="244">
        <v>0</v>
      </c>
      <c r="O36" s="240">
        <v>0</v>
      </c>
      <c r="P36" s="241">
        <v>0</v>
      </c>
    </row>
    <row r="37" spans="2:19" s="1" customFormat="1" x14ac:dyDescent="0.25">
      <c r="B37" s="150" t="s">
        <v>307</v>
      </c>
      <c r="C37" s="239" t="s">
        <v>273</v>
      </c>
      <c r="D37" s="152">
        <f t="shared" si="22"/>
        <v>1.02</v>
      </c>
      <c r="E37" s="153">
        <f>E38+E39</f>
        <v>0</v>
      </c>
      <c r="F37" s="154">
        <f t="shared" si="24"/>
        <v>0</v>
      </c>
      <c r="G37" s="155">
        <f>G38</f>
        <v>0</v>
      </c>
      <c r="H37" s="156">
        <f>H38</f>
        <v>0</v>
      </c>
      <c r="I37" s="157">
        <f>I38</f>
        <v>0</v>
      </c>
      <c r="J37" s="154">
        <f t="shared" si="16"/>
        <v>1.02</v>
      </c>
      <c r="K37" s="155">
        <f t="shared" ref="K37:P37" si="25">SUM(K38:K39)</f>
        <v>0</v>
      </c>
      <c r="L37" s="156">
        <f t="shared" si="25"/>
        <v>0</v>
      </c>
      <c r="M37" s="156">
        <f t="shared" si="25"/>
        <v>1.02</v>
      </c>
      <c r="N37" s="152">
        <f t="shared" si="25"/>
        <v>0</v>
      </c>
      <c r="O37" s="153">
        <f t="shared" si="25"/>
        <v>0</v>
      </c>
      <c r="P37" s="154">
        <f t="shared" si="25"/>
        <v>0</v>
      </c>
    </row>
    <row r="38" spans="2:19" s="1" customFormat="1" x14ac:dyDescent="0.25">
      <c r="B38" s="167" t="s">
        <v>308</v>
      </c>
      <c r="C38" s="168" t="s">
        <v>309</v>
      </c>
      <c r="D38" s="208">
        <f t="shared" si="22"/>
        <v>1.02</v>
      </c>
      <c r="E38" s="245">
        <v>0</v>
      </c>
      <c r="F38" s="206">
        <f t="shared" si="24"/>
        <v>0</v>
      </c>
      <c r="G38" s="248">
        <v>0</v>
      </c>
      <c r="H38" s="246">
        <v>0</v>
      </c>
      <c r="I38" s="247">
        <v>0</v>
      </c>
      <c r="J38" s="206">
        <f t="shared" si="16"/>
        <v>1.02</v>
      </c>
      <c r="K38" s="248">
        <v>0</v>
      </c>
      <c r="L38" s="246">
        <v>0</v>
      </c>
      <c r="M38" s="246">
        <v>1.02</v>
      </c>
      <c r="N38" s="249">
        <v>0</v>
      </c>
      <c r="O38" s="240">
        <v>0</v>
      </c>
      <c r="P38" s="241">
        <v>0</v>
      </c>
    </row>
    <row r="39" spans="2:19" s="1" customFormat="1" ht="15.75" thickBot="1" x14ac:dyDescent="0.3">
      <c r="B39" s="167" t="s">
        <v>310</v>
      </c>
      <c r="C39" s="168" t="s">
        <v>311</v>
      </c>
      <c r="D39" s="208">
        <f t="shared" si="22"/>
        <v>0</v>
      </c>
      <c r="E39" s="245">
        <v>0</v>
      </c>
      <c r="F39" s="206">
        <f t="shared" si="24"/>
        <v>0</v>
      </c>
      <c r="G39" s="248">
        <v>0</v>
      </c>
      <c r="H39" s="246">
        <v>0</v>
      </c>
      <c r="I39" s="247">
        <v>0</v>
      </c>
      <c r="J39" s="206">
        <f t="shared" si="16"/>
        <v>0</v>
      </c>
      <c r="K39" s="248">
        <v>0</v>
      </c>
      <c r="L39" s="246">
        <v>0</v>
      </c>
      <c r="M39" s="246">
        <v>0</v>
      </c>
      <c r="N39" s="249">
        <v>0</v>
      </c>
      <c r="O39" s="240">
        <v>0</v>
      </c>
      <c r="P39" s="241">
        <v>0</v>
      </c>
    </row>
    <row r="40" spans="2:19" s="1" customFormat="1" x14ac:dyDescent="0.25">
      <c r="B40" s="150" t="s">
        <v>312</v>
      </c>
      <c r="C40" s="239" t="s">
        <v>313</v>
      </c>
      <c r="D40" s="152">
        <f t="shared" si="22"/>
        <v>18.580000000000002</v>
      </c>
      <c r="E40" s="153">
        <f>SUM(E41:E42)</f>
        <v>5.47</v>
      </c>
      <c r="F40" s="154">
        <f t="shared" si="24"/>
        <v>1.86</v>
      </c>
      <c r="G40" s="155">
        <f>SUM(G41:G42)</f>
        <v>0</v>
      </c>
      <c r="H40" s="156">
        <f>SUM(H41:H42)</f>
        <v>0</v>
      </c>
      <c r="I40" s="157">
        <f>SUM(I41:I42)</f>
        <v>1.86</v>
      </c>
      <c r="J40" s="154">
        <f t="shared" si="16"/>
        <v>7.72</v>
      </c>
      <c r="K40" s="155">
        <f t="shared" ref="K40:P40" si="26">SUM(K41:K42)</f>
        <v>6.46</v>
      </c>
      <c r="L40" s="156">
        <f t="shared" si="26"/>
        <v>0</v>
      </c>
      <c r="M40" s="156">
        <f t="shared" si="26"/>
        <v>1.26</v>
      </c>
      <c r="N40" s="152">
        <f t="shared" si="26"/>
        <v>0</v>
      </c>
      <c r="O40" s="153">
        <f t="shared" si="26"/>
        <v>0</v>
      </c>
      <c r="P40" s="154">
        <f t="shared" si="26"/>
        <v>3.53</v>
      </c>
    </row>
    <row r="41" spans="2:19" s="1" customFormat="1" ht="31.5" customHeight="1" x14ac:dyDescent="0.25">
      <c r="B41" s="167" t="s">
        <v>314</v>
      </c>
      <c r="C41" s="168" t="s">
        <v>315</v>
      </c>
      <c r="D41" s="208">
        <f t="shared" si="22"/>
        <v>11.25</v>
      </c>
      <c r="E41" s="240">
        <v>0</v>
      </c>
      <c r="F41" s="206">
        <f t="shared" si="24"/>
        <v>0</v>
      </c>
      <c r="G41" s="242">
        <v>0</v>
      </c>
      <c r="H41" s="97">
        <v>0</v>
      </c>
      <c r="I41" s="243">
        <v>0</v>
      </c>
      <c r="J41" s="206">
        <f t="shared" si="16"/>
        <v>7.72</v>
      </c>
      <c r="K41" s="242">
        <v>6.46</v>
      </c>
      <c r="L41" s="97">
        <v>0</v>
      </c>
      <c r="M41" s="97">
        <v>1.26</v>
      </c>
      <c r="N41" s="244">
        <v>0</v>
      </c>
      <c r="O41" s="240">
        <v>0</v>
      </c>
      <c r="P41" s="241">
        <v>3.53</v>
      </c>
    </row>
    <row r="42" spans="2:19" s="1" customFormat="1" ht="15.75" thickBot="1" x14ac:dyDescent="0.3">
      <c r="B42" s="167" t="s">
        <v>316</v>
      </c>
      <c r="C42" s="168" t="s">
        <v>317</v>
      </c>
      <c r="D42" s="208">
        <f t="shared" si="22"/>
        <v>7.33</v>
      </c>
      <c r="E42" s="240">
        <v>5.47</v>
      </c>
      <c r="F42" s="206">
        <f t="shared" si="24"/>
        <v>1.86</v>
      </c>
      <c r="G42" s="242">
        <v>0</v>
      </c>
      <c r="H42" s="97">
        <v>0</v>
      </c>
      <c r="I42" s="243">
        <v>1.86</v>
      </c>
      <c r="J42" s="206">
        <f t="shared" si="16"/>
        <v>0</v>
      </c>
      <c r="K42" s="242">
        <v>0</v>
      </c>
      <c r="L42" s="97">
        <v>0</v>
      </c>
      <c r="M42" s="97">
        <v>0</v>
      </c>
      <c r="N42" s="244">
        <v>0</v>
      </c>
      <c r="O42" s="240">
        <v>0</v>
      </c>
      <c r="P42" s="241">
        <v>0</v>
      </c>
    </row>
    <row r="43" spans="2:19" s="1" customFormat="1" x14ac:dyDescent="0.25">
      <c r="B43" s="150" t="s">
        <v>318</v>
      </c>
      <c r="C43" s="239" t="s">
        <v>319</v>
      </c>
      <c r="D43" s="152">
        <f t="shared" si="22"/>
        <v>0</v>
      </c>
      <c r="E43" s="153">
        <f>E44</f>
        <v>0</v>
      </c>
      <c r="F43" s="154">
        <f t="shared" si="24"/>
        <v>0</v>
      </c>
      <c r="G43" s="155">
        <f>G44</f>
        <v>0</v>
      </c>
      <c r="H43" s="156">
        <f>H44</f>
        <v>0</v>
      </c>
      <c r="I43" s="157">
        <f>I44</f>
        <v>0</v>
      </c>
      <c r="J43" s="154">
        <f t="shared" si="16"/>
        <v>0</v>
      </c>
      <c r="K43" s="155">
        <f t="shared" ref="K43:P43" si="27">K44</f>
        <v>0</v>
      </c>
      <c r="L43" s="156">
        <f t="shared" si="27"/>
        <v>0</v>
      </c>
      <c r="M43" s="156">
        <f t="shared" si="27"/>
        <v>0</v>
      </c>
      <c r="N43" s="152">
        <f t="shared" si="27"/>
        <v>0</v>
      </c>
      <c r="O43" s="153">
        <f t="shared" si="27"/>
        <v>0</v>
      </c>
      <c r="P43" s="154">
        <f t="shared" si="27"/>
        <v>0</v>
      </c>
    </row>
    <row r="44" spans="2:19" s="1" customFormat="1" ht="15.75" thickBot="1" x14ac:dyDescent="0.3">
      <c r="B44" s="167" t="s">
        <v>320</v>
      </c>
      <c r="C44" s="168" t="s">
        <v>321</v>
      </c>
      <c r="D44" s="208">
        <f t="shared" si="22"/>
        <v>0</v>
      </c>
      <c r="E44" s="240">
        <v>0</v>
      </c>
      <c r="F44" s="206">
        <f t="shared" si="24"/>
        <v>0</v>
      </c>
      <c r="G44" s="242">
        <v>0</v>
      </c>
      <c r="H44" s="97">
        <v>0</v>
      </c>
      <c r="I44" s="243">
        <v>0</v>
      </c>
      <c r="J44" s="206">
        <f t="shared" si="16"/>
        <v>0</v>
      </c>
      <c r="K44" s="242">
        <v>0</v>
      </c>
      <c r="L44" s="97">
        <v>0</v>
      </c>
      <c r="M44" s="97">
        <v>0</v>
      </c>
      <c r="N44" s="244">
        <v>0</v>
      </c>
      <c r="O44" s="240">
        <v>0</v>
      </c>
      <c r="P44" s="241">
        <v>0</v>
      </c>
    </row>
    <row r="45" spans="2:19" s="1" customFormat="1" x14ac:dyDescent="0.25">
      <c r="B45" s="150" t="s">
        <v>322</v>
      </c>
      <c r="C45" s="239" t="s">
        <v>323</v>
      </c>
      <c r="D45" s="152">
        <f t="shared" si="22"/>
        <v>73.38000000000001</v>
      </c>
      <c r="E45" s="153">
        <f>SUM(E46:E50)</f>
        <v>3.2</v>
      </c>
      <c r="F45" s="154">
        <f t="shared" si="24"/>
        <v>28.770000000000003</v>
      </c>
      <c r="G45" s="155">
        <f>SUM(G46:G50)</f>
        <v>7.86</v>
      </c>
      <c r="H45" s="156">
        <f>SUM(H46:H50)</f>
        <v>2.69</v>
      </c>
      <c r="I45" s="157">
        <f>SUM(I46:I50)</f>
        <v>18.220000000000002</v>
      </c>
      <c r="J45" s="154">
        <f t="shared" si="16"/>
        <v>28.98</v>
      </c>
      <c r="K45" s="155">
        <f t="shared" ref="K45:P45" si="28">SUM(K46:K50)</f>
        <v>11.33</v>
      </c>
      <c r="L45" s="156">
        <f t="shared" si="28"/>
        <v>3.0100000000000002</v>
      </c>
      <c r="M45" s="156">
        <f t="shared" si="28"/>
        <v>14.64</v>
      </c>
      <c r="N45" s="152">
        <f t="shared" si="28"/>
        <v>0</v>
      </c>
      <c r="O45" s="153">
        <f t="shared" si="28"/>
        <v>0</v>
      </c>
      <c r="P45" s="154">
        <f t="shared" si="28"/>
        <v>12.430000000000001</v>
      </c>
    </row>
    <row r="46" spans="2:19" s="1" customFormat="1" x14ac:dyDescent="0.25">
      <c r="B46" s="167" t="s">
        <v>324</v>
      </c>
      <c r="C46" s="168" t="s">
        <v>277</v>
      </c>
      <c r="D46" s="208">
        <f t="shared" si="22"/>
        <v>46.76</v>
      </c>
      <c r="E46" s="240">
        <v>2.41</v>
      </c>
      <c r="F46" s="206">
        <f t="shared" si="24"/>
        <v>19.760000000000002</v>
      </c>
      <c r="G46" s="242">
        <v>0.04</v>
      </c>
      <c r="H46" s="97">
        <v>2.2799999999999998</v>
      </c>
      <c r="I46" s="243">
        <v>17.440000000000001</v>
      </c>
      <c r="J46" s="206">
        <f t="shared" si="16"/>
        <v>23.619999999999997</v>
      </c>
      <c r="K46" s="242">
        <v>10.029999999999999</v>
      </c>
      <c r="L46" s="97">
        <v>0.45</v>
      </c>
      <c r="M46" s="97">
        <v>13.14</v>
      </c>
      <c r="N46" s="244">
        <v>0</v>
      </c>
      <c r="O46" s="240">
        <v>0</v>
      </c>
      <c r="P46" s="241">
        <v>0.97</v>
      </c>
    </row>
    <row r="47" spans="2:19" s="1" customFormat="1" x14ac:dyDescent="0.25">
      <c r="B47" s="167" t="s">
        <v>325</v>
      </c>
      <c r="C47" s="168" t="s">
        <v>281</v>
      </c>
      <c r="D47" s="208">
        <f t="shared" si="22"/>
        <v>26.040000000000003</v>
      </c>
      <c r="E47" s="240">
        <v>0.21</v>
      </c>
      <c r="F47" s="206">
        <f t="shared" si="24"/>
        <v>9.01</v>
      </c>
      <c r="G47" s="242">
        <v>7.82</v>
      </c>
      <c r="H47" s="97">
        <v>0.41</v>
      </c>
      <c r="I47" s="243">
        <v>0.78</v>
      </c>
      <c r="J47" s="206">
        <f t="shared" si="16"/>
        <v>5.36</v>
      </c>
      <c r="K47" s="242">
        <v>1.3</v>
      </c>
      <c r="L47" s="97">
        <v>2.56</v>
      </c>
      <c r="M47" s="97">
        <v>1.5</v>
      </c>
      <c r="N47" s="244">
        <v>0</v>
      </c>
      <c r="O47" s="240">
        <v>0</v>
      </c>
      <c r="P47" s="241">
        <v>11.46</v>
      </c>
    </row>
    <row r="48" spans="2:19" s="1" customFormat="1" x14ac:dyDescent="0.25">
      <c r="B48" s="167" t="s">
        <v>326</v>
      </c>
      <c r="C48" s="250" t="s">
        <v>327</v>
      </c>
      <c r="D48" s="208">
        <f t="shared" si="22"/>
        <v>0.57999999999999996</v>
      </c>
      <c r="E48" s="240">
        <v>0.57999999999999996</v>
      </c>
      <c r="F48" s="206">
        <f t="shared" si="24"/>
        <v>0</v>
      </c>
      <c r="G48" s="242">
        <v>0</v>
      </c>
      <c r="H48" s="97">
        <v>0</v>
      </c>
      <c r="I48" s="243">
        <v>0</v>
      </c>
      <c r="J48" s="206">
        <f t="shared" si="16"/>
        <v>0</v>
      </c>
      <c r="K48" s="242">
        <v>0</v>
      </c>
      <c r="L48" s="97">
        <v>0</v>
      </c>
      <c r="M48" s="97">
        <v>0</v>
      </c>
      <c r="N48" s="244">
        <v>0</v>
      </c>
      <c r="O48" s="240">
        <v>0</v>
      </c>
      <c r="P48" s="241">
        <v>0</v>
      </c>
    </row>
    <row r="49" spans="2:16" s="1" customFormat="1" x14ac:dyDescent="0.25">
      <c r="B49" s="167" t="s">
        <v>328</v>
      </c>
      <c r="C49" s="251" t="s">
        <v>279</v>
      </c>
      <c r="D49" s="208">
        <f t="shared" si="22"/>
        <v>0</v>
      </c>
      <c r="E49" s="240">
        <v>0</v>
      </c>
      <c r="F49" s="206">
        <f t="shared" si="24"/>
        <v>0</v>
      </c>
      <c r="G49" s="242">
        <v>0</v>
      </c>
      <c r="H49" s="97">
        <v>0</v>
      </c>
      <c r="I49" s="243">
        <v>0</v>
      </c>
      <c r="J49" s="206">
        <f t="shared" si="16"/>
        <v>0</v>
      </c>
      <c r="K49" s="242">
        <v>0</v>
      </c>
      <c r="L49" s="97">
        <v>0</v>
      </c>
      <c r="M49" s="97">
        <v>0</v>
      </c>
      <c r="N49" s="244">
        <v>0</v>
      </c>
      <c r="O49" s="240">
        <v>0</v>
      </c>
      <c r="P49" s="241">
        <v>0</v>
      </c>
    </row>
    <row r="50" spans="2:16" s="1" customFormat="1" ht="29.25" customHeight="1" thickBot="1" x14ac:dyDescent="0.3">
      <c r="B50" s="167" t="s">
        <v>329</v>
      </c>
      <c r="C50" s="251" t="s">
        <v>330</v>
      </c>
      <c r="D50" s="208">
        <f t="shared" si="22"/>
        <v>0</v>
      </c>
      <c r="E50" s="240">
        <v>0</v>
      </c>
      <c r="F50" s="206">
        <f t="shared" si="24"/>
        <v>0</v>
      </c>
      <c r="G50" s="242">
        <v>0</v>
      </c>
      <c r="H50" s="97">
        <v>0</v>
      </c>
      <c r="I50" s="243">
        <v>0</v>
      </c>
      <c r="J50" s="206">
        <f t="shared" si="16"/>
        <v>0</v>
      </c>
      <c r="K50" s="242">
        <v>0</v>
      </c>
      <c r="L50" s="97">
        <v>0</v>
      </c>
      <c r="M50" s="97">
        <v>0</v>
      </c>
      <c r="N50" s="244">
        <v>0</v>
      </c>
      <c r="O50" s="240">
        <v>0</v>
      </c>
      <c r="P50" s="241">
        <v>0</v>
      </c>
    </row>
    <row r="51" spans="2:16" s="1" customFormat="1" ht="15.75" thickBot="1" x14ac:dyDescent="0.3">
      <c r="B51" s="150" t="s">
        <v>331</v>
      </c>
      <c r="C51" s="239" t="s">
        <v>332</v>
      </c>
      <c r="D51" s="152">
        <f t="shared" si="22"/>
        <v>129.53</v>
      </c>
      <c r="E51" s="252">
        <v>10.69</v>
      </c>
      <c r="F51" s="154">
        <f t="shared" si="24"/>
        <v>44.39</v>
      </c>
      <c r="G51" s="253">
        <v>10.15</v>
      </c>
      <c r="H51" s="254">
        <v>1.06</v>
      </c>
      <c r="I51" s="255">
        <v>33.18</v>
      </c>
      <c r="J51" s="154">
        <f t="shared" si="16"/>
        <v>74.27</v>
      </c>
      <c r="K51" s="253">
        <v>45.09</v>
      </c>
      <c r="L51" s="254">
        <v>27.79</v>
      </c>
      <c r="M51" s="254">
        <v>1.39</v>
      </c>
      <c r="N51" s="256">
        <v>0</v>
      </c>
      <c r="O51" s="257">
        <v>0</v>
      </c>
      <c r="P51" s="258">
        <v>0.18</v>
      </c>
    </row>
    <row r="52" spans="2:16" s="1" customFormat="1" x14ac:dyDescent="0.25">
      <c r="B52" s="150" t="s">
        <v>333</v>
      </c>
      <c r="C52" s="239" t="s">
        <v>334</v>
      </c>
      <c r="D52" s="152">
        <f t="shared" si="22"/>
        <v>518.38499999999999</v>
      </c>
      <c r="E52" s="153">
        <f>SUM(E53:E56)</f>
        <v>87.934999999999988</v>
      </c>
      <c r="F52" s="154">
        <f t="shared" si="24"/>
        <v>159.44999999999999</v>
      </c>
      <c r="G52" s="155">
        <f>SUM(G53:G56)</f>
        <v>27</v>
      </c>
      <c r="H52" s="156">
        <f>SUM(H53:H56)</f>
        <v>14.290000000000001</v>
      </c>
      <c r="I52" s="157">
        <f>SUM(I53:I56)</f>
        <v>118.16</v>
      </c>
      <c r="J52" s="154">
        <f t="shared" si="16"/>
        <v>248.5</v>
      </c>
      <c r="K52" s="155">
        <f t="shared" ref="K52:P52" si="29">SUM(K53:K56)</f>
        <v>90.390000000000015</v>
      </c>
      <c r="L52" s="156">
        <f t="shared" si="29"/>
        <v>140.07</v>
      </c>
      <c r="M52" s="156">
        <f t="shared" si="29"/>
        <v>18.04</v>
      </c>
      <c r="N52" s="152">
        <f t="shared" si="29"/>
        <v>15.25</v>
      </c>
      <c r="O52" s="153">
        <f t="shared" si="29"/>
        <v>0</v>
      </c>
      <c r="P52" s="154">
        <f t="shared" si="29"/>
        <v>7.25</v>
      </c>
    </row>
    <row r="53" spans="2:16" s="1" customFormat="1" x14ac:dyDescent="0.25">
      <c r="B53" s="259" t="s">
        <v>335</v>
      </c>
      <c r="C53" s="260" t="s">
        <v>336</v>
      </c>
      <c r="D53" s="208">
        <f t="shared" si="22"/>
        <v>505.88499999999999</v>
      </c>
      <c r="E53" s="240">
        <v>85.834999999999994</v>
      </c>
      <c r="F53" s="206">
        <f t="shared" si="24"/>
        <v>155.76999999999998</v>
      </c>
      <c r="G53" s="242">
        <v>26.34</v>
      </c>
      <c r="H53" s="97">
        <v>13.91</v>
      </c>
      <c r="I53" s="243">
        <v>115.52</v>
      </c>
      <c r="J53" s="206">
        <f t="shared" si="16"/>
        <v>242.32000000000002</v>
      </c>
      <c r="K53" s="242">
        <v>87.62</v>
      </c>
      <c r="L53" s="97">
        <v>137.11000000000001</v>
      </c>
      <c r="M53" s="97">
        <v>17.59</v>
      </c>
      <c r="N53" s="244">
        <v>14.91</v>
      </c>
      <c r="O53" s="240">
        <v>0</v>
      </c>
      <c r="P53" s="241">
        <v>7.05</v>
      </c>
    </row>
    <row r="54" spans="2:16" s="1" customFormat="1" x14ac:dyDescent="0.25">
      <c r="B54" s="259" t="s">
        <v>337</v>
      </c>
      <c r="C54" s="260" t="s">
        <v>338</v>
      </c>
      <c r="D54" s="208">
        <f t="shared" si="22"/>
        <v>8.93</v>
      </c>
      <c r="E54" s="240">
        <v>1.52</v>
      </c>
      <c r="F54" s="206">
        <f t="shared" si="24"/>
        <v>2.75</v>
      </c>
      <c r="G54" s="242">
        <v>0.46</v>
      </c>
      <c r="H54" s="97">
        <v>0.25</v>
      </c>
      <c r="I54" s="243">
        <v>2.04</v>
      </c>
      <c r="J54" s="206">
        <f t="shared" si="16"/>
        <v>4.2699999999999996</v>
      </c>
      <c r="K54" s="242">
        <v>1.54</v>
      </c>
      <c r="L54" s="97">
        <v>2.42</v>
      </c>
      <c r="M54" s="97">
        <v>0.31</v>
      </c>
      <c r="N54" s="244">
        <v>0.26</v>
      </c>
      <c r="O54" s="240">
        <v>0</v>
      </c>
      <c r="P54" s="241">
        <v>0.13</v>
      </c>
    </row>
    <row r="55" spans="2:16" s="1" customFormat="1" x14ac:dyDescent="0.25">
      <c r="B55" s="259" t="s">
        <v>339</v>
      </c>
      <c r="C55" s="260" t="s">
        <v>340</v>
      </c>
      <c r="D55" s="208">
        <f t="shared" si="22"/>
        <v>2.3199999999999998</v>
      </c>
      <c r="E55" s="240">
        <v>0.57999999999999996</v>
      </c>
      <c r="F55" s="206">
        <f t="shared" si="24"/>
        <v>0.54</v>
      </c>
      <c r="G55" s="242">
        <v>0.14000000000000001</v>
      </c>
      <c r="H55" s="97">
        <v>7.0000000000000007E-2</v>
      </c>
      <c r="I55" s="243">
        <v>0.33</v>
      </c>
      <c r="J55" s="206">
        <f t="shared" si="16"/>
        <v>1.05</v>
      </c>
      <c r="K55" s="242">
        <v>0.64</v>
      </c>
      <c r="L55" s="97">
        <v>0.34</v>
      </c>
      <c r="M55" s="97">
        <v>7.0000000000000007E-2</v>
      </c>
      <c r="N55" s="244">
        <v>0.08</v>
      </c>
      <c r="O55" s="240">
        <v>0</v>
      </c>
      <c r="P55" s="241">
        <v>7.0000000000000007E-2</v>
      </c>
    </row>
    <row r="56" spans="2:16" s="1" customFormat="1" ht="15.75" thickBot="1" x14ac:dyDescent="0.3">
      <c r="B56" s="259" t="s">
        <v>341</v>
      </c>
      <c r="C56" s="250" t="s">
        <v>342</v>
      </c>
      <c r="D56" s="208">
        <f t="shared" si="22"/>
        <v>1.25</v>
      </c>
      <c r="E56" s="240">
        <v>0</v>
      </c>
      <c r="F56" s="206">
        <f t="shared" si="24"/>
        <v>0.39</v>
      </c>
      <c r="G56" s="242">
        <v>0.06</v>
      </c>
      <c r="H56" s="97">
        <v>0.06</v>
      </c>
      <c r="I56" s="243">
        <v>0.27</v>
      </c>
      <c r="J56" s="206">
        <f t="shared" si="16"/>
        <v>0.8600000000000001</v>
      </c>
      <c r="K56" s="242">
        <v>0.59</v>
      </c>
      <c r="L56" s="97">
        <v>0.2</v>
      </c>
      <c r="M56" s="97">
        <v>7.0000000000000007E-2</v>
      </c>
      <c r="N56" s="244">
        <v>0</v>
      </c>
      <c r="O56" s="240">
        <v>0</v>
      </c>
      <c r="P56" s="241">
        <v>0</v>
      </c>
    </row>
    <row r="57" spans="2:16" s="1" customFormat="1" x14ac:dyDescent="0.25">
      <c r="B57" s="150" t="s">
        <v>343</v>
      </c>
      <c r="C57" s="239" t="s">
        <v>344</v>
      </c>
      <c r="D57" s="152">
        <f t="shared" si="22"/>
        <v>67.930000000000007</v>
      </c>
      <c r="E57" s="153">
        <f>SUM(E58:E62)</f>
        <v>0</v>
      </c>
      <c r="F57" s="154">
        <f t="shared" si="24"/>
        <v>60.019999999999996</v>
      </c>
      <c r="G57" s="155">
        <f>SUM(G58:G62)</f>
        <v>53.71</v>
      </c>
      <c r="H57" s="156">
        <f>SUM(H58:H62)</f>
        <v>0.57999999999999996</v>
      </c>
      <c r="I57" s="157">
        <f>SUM(I58:I62)</f>
        <v>5.73</v>
      </c>
      <c r="J57" s="154">
        <f t="shared" ref="J57:J88" si="30">SUM(K57:M57)</f>
        <v>7.9</v>
      </c>
      <c r="K57" s="155">
        <f t="shared" ref="K57:P57" si="31">SUM(K58:K62)</f>
        <v>1.9200000000000002</v>
      </c>
      <c r="L57" s="156">
        <f t="shared" si="31"/>
        <v>5.98</v>
      </c>
      <c r="M57" s="156">
        <f t="shared" si="31"/>
        <v>0</v>
      </c>
      <c r="N57" s="152">
        <f t="shared" si="31"/>
        <v>0</v>
      </c>
      <c r="O57" s="153">
        <f t="shared" si="31"/>
        <v>0</v>
      </c>
      <c r="P57" s="154">
        <f t="shared" si="31"/>
        <v>0.01</v>
      </c>
    </row>
    <row r="58" spans="2:16" s="1" customFormat="1" x14ac:dyDescent="0.25">
      <c r="B58" s="259" t="s">
        <v>345</v>
      </c>
      <c r="C58" s="260" t="s">
        <v>346</v>
      </c>
      <c r="D58" s="169">
        <f t="shared" si="22"/>
        <v>51.57</v>
      </c>
      <c r="E58" s="245">
        <v>0</v>
      </c>
      <c r="F58" s="206">
        <f t="shared" si="24"/>
        <v>51.57</v>
      </c>
      <c r="G58" s="248">
        <v>51.57</v>
      </c>
      <c r="H58" s="246">
        <v>0</v>
      </c>
      <c r="I58" s="247">
        <v>0</v>
      </c>
      <c r="J58" s="206">
        <f t="shared" si="30"/>
        <v>0</v>
      </c>
      <c r="K58" s="248">
        <v>0</v>
      </c>
      <c r="L58" s="246">
        <v>0</v>
      </c>
      <c r="M58" s="246">
        <v>0</v>
      </c>
      <c r="N58" s="249">
        <v>0</v>
      </c>
      <c r="O58" s="245">
        <v>0</v>
      </c>
      <c r="P58" s="261">
        <v>0</v>
      </c>
    </row>
    <row r="59" spans="2:16" s="1" customFormat="1" x14ac:dyDescent="0.25">
      <c r="B59" s="259" t="s">
        <v>347</v>
      </c>
      <c r="C59" s="260" t="s">
        <v>348</v>
      </c>
      <c r="D59" s="169">
        <f t="shared" si="22"/>
        <v>5.98</v>
      </c>
      <c r="E59" s="245">
        <v>0</v>
      </c>
      <c r="F59" s="206">
        <f t="shared" si="24"/>
        <v>0</v>
      </c>
      <c r="G59" s="248">
        <v>0</v>
      </c>
      <c r="H59" s="246">
        <v>0</v>
      </c>
      <c r="I59" s="247">
        <v>0</v>
      </c>
      <c r="J59" s="206">
        <f t="shared" si="30"/>
        <v>5.98</v>
      </c>
      <c r="K59" s="248">
        <v>0</v>
      </c>
      <c r="L59" s="246">
        <v>5.98</v>
      </c>
      <c r="M59" s="246">
        <v>0</v>
      </c>
      <c r="N59" s="249">
        <v>0</v>
      </c>
      <c r="O59" s="245">
        <v>0</v>
      </c>
      <c r="P59" s="261">
        <v>0</v>
      </c>
    </row>
    <row r="60" spans="2:16" s="1" customFormat="1" x14ac:dyDescent="0.25">
      <c r="B60" s="259" t="s">
        <v>349</v>
      </c>
      <c r="C60" s="260" t="s">
        <v>350</v>
      </c>
      <c r="D60" s="169">
        <f t="shared" si="22"/>
        <v>6.8999999999999995</v>
      </c>
      <c r="E60" s="245">
        <v>0</v>
      </c>
      <c r="F60" s="206">
        <f t="shared" si="24"/>
        <v>6.85</v>
      </c>
      <c r="G60" s="248">
        <v>2.14</v>
      </c>
      <c r="H60" s="246">
        <v>0.57999999999999996</v>
      </c>
      <c r="I60" s="247">
        <v>4.13</v>
      </c>
      <c r="J60" s="206">
        <f t="shared" si="30"/>
        <v>0.05</v>
      </c>
      <c r="K60" s="248">
        <v>0.05</v>
      </c>
      <c r="L60" s="246">
        <v>0</v>
      </c>
      <c r="M60" s="246">
        <v>0</v>
      </c>
      <c r="N60" s="249">
        <v>0</v>
      </c>
      <c r="O60" s="245">
        <v>0</v>
      </c>
      <c r="P60" s="261">
        <v>0</v>
      </c>
    </row>
    <row r="61" spans="2:16" s="1" customFormat="1" x14ac:dyDescent="0.25">
      <c r="B61" s="259" t="s">
        <v>351</v>
      </c>
      <c r="C61" s="260" t="s">
        <v>352</v>
      </c>
      <c r="D61" s="169">
        <f t="shared" si="22"/>
        <v>0</v>
      </c>
      <c r="E61" s="245">
        <v>0</v>
      </c>
      <c r="F61" s="206">
        <f t="shared" si="24"/>
        <v>0</v>
      </c>
      <c r="G61" s="248">
        <v>0</v>
      </c>
      <c r="H61" s="246">
        <v>0</v>
      </c>
      <c r="I61" s="247">
        <v>0</v>
      </c>
      <c r="J61" s="206">
        <f t="shared" si="30"/>
        <v>0</v>
      </c>
      <c r="K61" s="248">
        <v>0</v>
      </c>
      <c r="L61" s="246">
        <v>0</v>
      </c>
      <c r="M61" s="246">
        <v>0</v>
      </c>
      <c r="N61" s="249">
        <v>0</v>
      </c>
      <c r="O61" s="245">
        <v>0</v>
      </c>
      <c r="P61" s="261">
        <v>0</v>
      </c>
    </row>
    <row r="62" spans="2:16" s="1" customFormat="1" ht="15.75" thickBot="1" x14ac:dyDescent="0.3">
      <c r="B62" s="262" t="s">
        <v>353</v>
      </c>
      <c r="C62" s="250" t="s">
        <v>354</v>
      </c>
      <c r="D62" s="177">
        <f t="shared" si="22"/>
        <v>3.48</v>
      </c>
      <c r="E62" s="263">
        <v>0</v>
      </c>
      <c r="F62" s="216">
        <f t="shared" si="24"/>
        <v>1.6</v>
      </c>
      <c r="G62" s="264">
        <v>0</v>
      </c>
      <c r="H62" s="265">
        <v>0</v>
      </c>
      <c r="I62" s="266">
        <v>1.6</v>
      </c>
      <c r="J62" s="216">
        <f t="shared" si="30"/>
        <v>1.87</v>
      </c>
      <c r="K62" s="264">
        <v>1.87</v>
      </c>
      <c r="L62" s="265">
        <v>0</v>
      </c>
      <c r="M62" s="265">
        <v>0</v>
      </c>
      <c r="N62" s="267">
        <v>0</v>
      </c>
      <c r="O62" s="263">
        <v>0</v>
      </c>
      <c r="P62" s="268">
        <v>0.01</v>
      </c>
    </row>
    <row r="63" spans="2:16" s="1" customFormat="1" x14ac:dyDescent="0.25">
      <c r="B63" s="150" t="s">
        <v>355</v>
      </c>
      <c r="C63" s="239" t="s">
        <v>356</v>
      </c>
      <c r="D63" s="152">
        <f t="shared" si="22"/>
        <v>0</v>
      </c>
      <c r="E63" s="153">
        <f>E64+E65</f>
        <v>0</v>
      </c>
      <c r="F63" s="154">
        <f t="shared" si="24"/>
        <v>0</v>
      </c>
      <c r="G63" s="155">
        <f>G64+G65</f>
        <v>0</v>
      </c>
      <c r="H63" s="156">
        <f>H64+H65</f>
        <v>0</v>
      </c>
      <c r="I63" s="157">
        <f>I64+I65</f>
        <v>0</v>
      </c>
      <c r="J63" s="154">
        <f t="shared" si="30"/>
        <v>0</v>
      </c>
      <c r="K63" s="155">
        <f t="shared" ref="K63:P63" si="32">K64+K65</f>
        <v>0</v>
      </c>
      <c r="L63" s="156">
        <f t="shared" si="32"/>
        <v>0</v>
      </c>
      <c r="M63" s="156">
        <f t="shared" si="32"/>
        <v>0</v>
      </c>
      <c r="N63" s="152">
        <f t="shared" si="32"/>
        <v>0</v>
      </c>
      <c r="O63" s="153">
        <f t="shared" si="32"/>
        <v>0</v>
      </c>
      <c r="P63" s="154">
        <f t="shared" si="32"/>
        <v>0</v>
      </c>
    </row>
    <row r="64" spans="2:16" s="1" customFormat="1" x14ac:dyDescent="0.25">
      <c r="B64" s="259" t="s">
        <v>357</v>
      </c>
      <c r="C64" s="260" t="s">
        <v>358</v>
      </c>
      <c r="D64" s="169">
        <f t="shared" si="22"/>
        <v>0</v>
      </c>
      <c r="E64" s="269">
        <v>0</v>
      </c>
      <c r="F64" s="171">
        <f t="shared" si="24"/>
        <v>0</v>
      </c>
      <c r="G64" s="270">
        <v>0</v>
      </c>
      <c r="H64" s="271">
        <v>0</v>
      </c>
      <c r="I64" s="272">
        <v>0</v>
      </c>
      <c r="J64" s="171">
        <f t="shared" si="30"/>
        <v>0</v>
      </c>
      <c r="K64" s="270">
        <v>0</v>
      </c>
      <c r="L64" s="271">
        <v>0</v>
      </c>
      <c r="M64" s="271">
        <v>0</v>
      </c>
      <c r="N64" s="273">
        <v>0</v>
      </c>
      <c r="O64" s="269">
        <v>0</v>
      </c>
      <c r="P64" s="274">
        <v>0</v>
      </c>
    </row>
    <row r="65" spans="2:16" s="1" customFormat="1" ht="15.75" thickBot="1" x14ac:dyDescent="0.3">
      <c r="B65" s="262" t="s">
        <v>359</v>
      </c>
      <c r="C65" s="250" t="s">
        <v>360</v>
      </c>
      <c r="D65" s="177">
        <f t="shared" si="22"/>
        <v>0</v>
      </c>
      <c r="E65" s="275">
        <v>0</v>
      </c>
      <c r="F65" s="179">
        <f t="shared" si="24"/>
        <v>0</v>
      </c>
      <c r="G65" s="276">
        <v>0</v>
      </c>
      <c r="H65" s="277">
        <v>0</v>
      </c>
      <c r="I65" s="278">
        <v>0</v>
      </c>
      <c r="J65" s="179">
        <f t="shared" si="30"/>
        <v>0</v>
      </c>
      <c r="K65" s="276">
        <v>0</v>
      </c>
      <c r="L65" s="277">
        <v>0</v>
      </c>
      <c r="M65" s="277">
        <v>0</v>
      </c>
      <c r="N65" s="279">
        <v>0</v>
      </c>
      <c r="O65" s="275">
        <v>0</v>
      </c>
      <c r="P65" s="280">
        <v>0</v>
      </c>
    </row>
    <row r="66" spans="2:16" s="1" customFormat="1" x14ac:dyDescent="0.25">
      <c r="B66" s="150" t="s">
        <v>361</v>
      </c>
      <c r="C66" s="239" t="s">
        <v>362</v>
      </c>
      <c r="D66" s="152">
        <f t="shared" ref="D66:D82" si="33">E66+F66+J66+N66+O66+P66</f>
        <v>0</v>
      </c>
      <c r="E66" s="153">
        <f>SUM(E67:E80)</f>
        <v>0</v>
      </c>
      <c r="F66" s="154">
        <f t="shared" si="24"/>
        <v>0</v>
      </c>
      <c r="G66" s="155">
        <f>SUM(G67:G80)</f>
        <v>0</v>
      </c>
      <c r="H66" s="156">
        <f>SUM(H67:H80)</f>
        <v>0</v>
      </c>
      <c r="I66" s="157">
        <f>SUM(I67:I80)</f>
        <v>0</v>
      </c>
      <c r="J66" s="154">
        <f t="shared" si="30"/>
        <v>0</v>
      </c>
      <c r="K66" s="155">
        <f t="shared" ref="K66:P66" si="34">SUM(K67:K80)</f>
        <v>0</v>
      </c>
      <c r="L66" s="156">
        <f t="shared" si="34"/>
        <v>0</v>
      </c>
      <c r="M66" s="156">
        <f t="shared" si="34"/>
        <v>0</v>
      </c>
      <c r="N66" s="152">
        <f t="shared" si="34"/>
        <v>0</v>
      </c>
      <c r="O66" s="153">
        <f t="shared" si="34"/>
        <v>0</v>
      </c>
      <c r="P66" s="154">
        <f t="shared" si="34"/>
        <v>0</v>
      </c>
    </row>
    <row r="67" spans="2:16" s="1" customFormat="1" x14ac:dyDescent="0.25">
      <c r="B67" s="259" t="s">
        <v>363</v>
      </c>
      <c r="C67" s="260" t="s">
        <v>364</v>
      </c>
      <c r="D67" s="169">
        <f t="shared" si="33"/>
        <v>0</v>
      </c>
      <c r="E67" s="281">
        <v>0</v>
      </c>
      <c r="F67" s="171">
        <f t="shared" ref="F67:F97" si="35">SUM(G67:I67)</f>
        <v>0</v>
      </c>
      <c r="G67" s="270">
        <v>0</v>
      </c>
      <c r="H67" s="271">
        <v>0</v>
      </c>
      <c r="I67" s="272">
        <v>0</v>
      </c>
      <c r="J67" s="171">
        <f t="shared" si="30"/>
        <v>0</v>
      </c>
      <c r="K67" s="270">
        <v>0</v>
      </c>
      <c r="L67" s="271">
        <v>0</v>
      </c>
      <c r="M67" s="271">
        <v>0</v>
      </c>
      <c r="N67" s="273">
        <v>0</v>
      </c>
      <c r="O67" s="269">
        <v>0</v>
      </c>
      <c r="P67" s="274">
        <v>0</v>
      </c>
    </row>
    <row r="68" spans="2:16" s="1" customFormat="1" x14ac:dyDescent="0.25">
      <c r="B68" s="259" t="s">
        <v>365</v>
      </c>
      <c r="C68" s="260" t="s">
        <v>366</v>
      </c>
      <c r="D68" s="169">
        <f t="shared" si="33"/>
        <v>0</v>
      </c>
      <c r="E68" s="281">
        <v>0</v>
      </c>
      <c r="F68" s="171">
        <f t="shared" si="35"/>
        <v>0</v>
      </c>
      <c r="G68" s="270">
        <v>0</v>
      </c>
      <c r="H68" s="271">
        <v>0</v>
      </c>
      <c r="I68" s="272">
        <v>0</v>
      </c>
      <c r="J68" s="171">
        <f t="shared" si="30"/>
        <v>0</v>
      </c>
      <c r="K68" s="270">
        <v>0</v>
      </c>
      <c r="L68" s="271">
        <v>0</v>
      </c>
      <c r="M68" s="271">
        <v>0</v>
      </c>
      <c r="N68" s="273">
        <v>0</v>
      </c>
      <c r="O68" s="269">
        <v>0</v>
      </c>
      <c r="P68" s="274">
        <v>0</v>
      </c>
    </row>
    <row r="69" spans="2:16" s="1" customFormat="1" x14ac:dyDescent="0.25">
      <c r="B69" s="259" t="s">
        <v>367</v>
      </c>
      <c r="C69" s="260" t="s">
        <v>368</v>
      </c>
      <c r="D69" s="169">
        <f t="shared" si="33"/>
        <v>0</v>
      </c>
      <c r="E69" s="281">
        <v>0</v>
      </c>
      <c r="F69" s="171">
        <f t="shared" si="35"/>
        <v>0</v>
      </c>
      <c r="G69" s="270">
        <v>0</v>
      </c>
      <c r="H69" s="271">
        <v>0</v>
      </c>
      <c r="I69" s="272">
        <v>0</v>
      </c>
      <c r="J69" s="171">
        <f t="shared" si="30"/>
        <v>0</v>
      </c>
      <c r="K69" s="270">
        <v>0</v>
      </c>
      <c r="L69" s="271">
        <v>0</v>
      </c>
      <c r="M69" s="271">
        <v>0</v>
      </c>
      <c r="N69" s="273">
        <v>0</v>
      </c>
      <c r="O69" s="269">
        <v>0</v>
      </c>
      <c r="P69" s="274">
        <v>0</v>
      </c>
    </row>
    <row r="70" spans="2:16" s="1" customFormat="1" x14ac:dyDescent="0.25">
      <c r="B70" s="259" t="s">
        <v>369</v>
      </c>
      <c r="C70" s="260" t="s">
        <v>370</v>
      </c>
      <c r="D70" s="169">
        <f t="shared" si="33"/>
        <v>0</v>
      </c>
      <c r="E70" s="281">
        <v>0</v>
      </c>
      <c r="F70" s="171">
        <f t="shared" si="35"/>
        <v>0</v>
      </c>
      <c r="G70" s="270">
        <v>0</v>
      </c>
      <c r="H70" s="271">
        <v>0</v>
      </c>
      <c r="I70" s="272">
        <v>0</v>
      </c>
      <c r="J70" s="171">
        <f t="shared" si="30"/>
        <v>0</v>
      </c>
      <c r="K70" s="270">
        <v>0</v>
      </c>
      <c r="L70" s="271">
        <v>0</v>
      </c>
      <c r="M70" s="271">
        <v>0</v>
      </c>
      <c r="N70" s="273">
        <v>0</v>
      </c>
      <c r="O70" s="269">
        <v>0</v>
      </c>
      <c r="P70" s="274">
        <v>0</v>
      </c>
    </row>
    <row r="71" spans="2:16" s="1" customFormat="1" x14ac:dyDescent="0.25">
      <c r="B71" s="259" t="s">
        <v>371</v>
      </c>
      <c r="C71" s="260" t="s">
        <v>372</v>
      </c>
      <c r="D71" s="169">
        <f t="shared" si="33"/>
        <v>0</v>
      </c>
      <c r="E71" s="281">
        <v>0</v>
      </c>
      <c r="F71" s="171">
        <f t="shared" si="35"/>
        <v>0</v>
      </c>
      <c r="G71" s="270">
        <v>0</v>
      </c>
      <c r="H71" s="271">
        <v>0</v>
      </c>
      <c r="I71" s="272">
        <v>0</v>
      </c>
      <c r="J71" s="171">
        <f t="shared" si="30"/>
        <v>0</v>
      </c>
      <c r="K71" s="270">
        <v>0</v>
      </c>
      <c r="L71" s="271">
        <v>0</v>
      </c>
      <c r="M71" s="271">
        <v>0</v>
      </c>
      <c r="N71" s="273">
        <v>0</v>
      </c>
      <c r="O71" s="269">
        <v>0</v>
      </c>
      <c r="P71" s="274">
        <v>0</v>
      </c>
    </row>
    <row r="72" spans="2:16" s="1" customFormat="1" x14ac:dyDescent="0.25">
      <c r="B72" s="259" t="s">
        <v>373</v>
      </c>
      <c r="C72" s="260" t="s">
        <v>374</v>
      </c>
      <c r="D72" s="169">
        <f t="shared" si="33"/>
        <v>0</v>
      </c>
      <c r="E72" s="281">
        <v>0</v>
      </c>
      <c r="F72" s="171">
        <f t="shared" si="35"/>
        <v>0</v>
      </c>
      <c r="G72" s="270">
        <v>0</v>
      </c>
      <c r="H72" s="271">
        <v>0</v>
      </c>
      <c r="I72" s="272">
        <v>0</v>
      </c>
      <c r="J72" s="171">
        <f t="shared" si="30"/>
        <v>0</v>
      </c>
      <c r="K72" s="270">
        <v>0</v>
      </c>
      <c r="L72" s="271">
        <v>0</v>
      </c>
      <c r="M72" s="271">
        <v>0</v>
      </c>
      <c r="N72" s="273">
        <v>0</v>
      </c>
      <c r="O72" s="269">
        <v>0</v>
      </c>
      <c r="P72" s="274">
        <v>0</v>
      </c>
    </row>
    <row r="73" spans="2:16" s="1" customFormat="1" x14ac:dyDescent="0.25">
      <c r="B73" s="259" t="s">
        <v>375</v>
      </c>
      <c r="C73" s="260" t="s">
        <v>376</v>
      </c>
      <c r="D73" s="169">
        <f t="shared" si="33"/>
        <v>0</v>
      </c>
      <c r="E73" s="281">
        <v>0</v>
      </c>
      <c r="F73" s="171">
        <f t="shared" si="35"/>
        <v>0</v>
      </c>
      <c r="G73" s="270">
        <v>0</v>
      </c>
      <c r="H73" s="271">
        <v>0</v>
      </c>
      <c r="I73" s="272">
        <v>0</v>
      </c>
      <c r="J73" s="171">
        <f t="shared" si="30"/>
        <v>0</v>
      </c>
      <c r="K73" s="270">
        <v>0</v>
      </c>
      <c r="L73" s="271">
        <v>0</v>
      </c>
      <c r="M73" s="271">
        <v>0</v>
      </c>
      <c r="N73" s="273">
        <v>0</v>
      </c>
      <c r="O73" s="269">
        <v>0</v>
      </c>
      <c r="P73" s="274">
        <v>0</v>
      </c>
    </row>
    <row r="74" spans="2:16" s="1" customFormat="1" x14ac:dyDescent="0.25">
      <c r="B74" s="259" t="s">
        <v>377</v>
      </c>
      <c r="C74" s="260" t="s">
        <v>378</v>
      </c>
      <c r="D74" s="169">
        <f t="shared" si="33"/>
        <v>0</v>
      </c>
      <c r="E74" s="281">
        <v>0</v>
      </c>
      <c r="F74" s="171">
        <f t="shared" si="35"/>
        <v>0</v>
      </c>
      <c r="G74" s="270">
        <v>0</v>
      </c>
      <c r="H74" s="271">
        <v>0</v>
      </c>
      <c r="I74" s="272">
        <v>0</v>
      </c>
      <c r="J74" s="171">
        <f t="shared" si="30"/>
        <v>0</v>
      </c>
      <c r="K74" s="270">
        <v>0</v>
      </c>
      <c r="L74" s="271">
        <v>0</v>
      </c>
      <c r="M74" s="271">
        <v>0</v>
      </c>
      <c r="N74" s="273">
        <v>0</v>
      </c>
      <c r="O74" s="269">
        <v>0</v>
      </c>
      <c r="P74" s="274">
        <v>0</v>
      </c>
    </row>
    <row r="75" spans="2:16" s="1" customFormat="1" x14ac:dyDescent="0.25">
      <c r="B75" s="259" t="s">
        <v>379</v>
      </c>
      <c r="C75" s="260" t="s">
        <v>380</v>
      </c>
      <c r="D75" s="169">
        <f t="shared" si="33"/>
        <v>0</v>
      </c>
      <c r="E75" s="281">
        <v>0</v>
      </c>
      <c r="F75" s="171">
        <f t="shared" si="35"/>
        <v>0</v>
      </c>
      <c r="G75" s="270">
        <v>0</v>
      </c>
      <c r="H75" s="271">
        <v>0</v>
      </c>
      <c r="I75" s="272">
        <v>0</v>
      </c>
      <c r="J75" s="171">
        <f t="shared" si="30"/>
        <v>0</v>
      </c>
      <c r="K75" s="270">
        <v>0</v>
      </c>
      <c r="L75" s="271">
        <v>0</v>
      </c>
      <c r="M75" s="271">
        <v>0</v>
      </c>
      <c r="N75" s="273">
        <v>0</v>
      </c>
      <c r="O75" s="269">
        <v>0</v>
      </c>
      <c r="P75" s="274">
        <v>0</v>
      </c>
    </row>
    <row r="76" spans="2:16" s="1" customFormat="1" x14ac:dyDescent="0.25">
      <c r="B76" s="259" t="s">
        <v>381</v>
      </c>
      <c r="C76" s="260" t="s">
        <v>382</v>
      </c>
      <c r="D76" s="169">
        <f t="shared" si="33"/>
        <v>0</v>
      </c>
      <c r="E76" s="281">
        <v>0</v>
      </c>
      <c r="F76" s="171">
        <f t="shared" si="35"/>
        <v>0</v>
      </c>
      <c r="G76" s="270">
        <v>0</v>
      </c>
      <c r="H76" s="271">
        <v>0</v>
      </c>
      <c r="I76" s="272">
        <v>0</v>
      </c>
      <c r="J76" s="171">
        <f t="shared" si="30"/>
        <v>0</v>
      </c>
      <c r="K76" s="270">
        <v>0</v>
      </c>
      <c r="L76" s="271">
        <v>0</v>
      </c>
      <c r="M76" s="271">
        <v>0</v>
      </c>
      <c r="N76" s="273">
        <v>0</v>
      </c>
      <c r="O76" s="269">
        <v>0</v>
      </c>
      <c r="P76" s="274">
        <v>0</v>
      </c>
    </row>
    <row r="77" spans="2:16" s="1" customFormat="1" x14ac:dyDescent="0.25">
      <c r="B77" s="259" t="s">
        <v>383</v>
      </c>
      <c r="C77" s="260" t="s">
        <v>384</v>
      </c>
      <c r="D77" s="169">
        <f t="shared" si="33"/>
        <v>0</v>
      </c>
      <c r="E77" s="281">
        <v>0</v>
      </c>
      <c r="F77" s="171">
        <f t="shared" si="35"/>
        <v>0</v>
      </c>
      <c r="G77" s="270">
        <v>0</v>
      </c>
      <c r="H77" s="271">
        <v>0</v>
      </c>
      <c r="I77" s="272">
        <v>0</v>
      </c>
      <c r="J77" s="171">
        <f t="shared" si="30"/>
        <v>0</v>
      </c>
      <c r="K77" s="270">
        <v>0</v>
      </c>
      <c r="L77" s="271">
        <v>0</v>
      </c>
      <c r="M77" s="271">
        <v>0</v>
      </c>
      <c r="N77" s="273">
        <v>0</v>
      </c>
      <c r="O77" s="269">
        <v>0</v>
      </c>
      <c r="P77" s="274">
        <v>0</v>
      </c>
    </row>
    <row r="78" spans="2:16" s="1" customFormat="1" x14ac:dyDescent="0.25">
      <c r="B78" s="259" t="s">
        <v>385</v>
      </c>
      <c r="C78" s="260" t="s">
        <v>386</v>
      </c>
      <c r="D78" s="169">
        <f t="shared" si="33"/>
        <v>0</v>
      </c>
      <c r="E78" s="281">
        <v>0</v>
      </c>
      <c r="F78" s="171">
        <f t="shared" si="35"/>
        <v>0</v>
      </c>
      <c r="G78" s="270">
        <v>0</v>
      </c>
      <c r="H78" s="271">
        <v>0</v>
      </c>
      <c r="I78" s="272">
        <v>0</v>
      </c>
      <c r="J78" s="171">
        <f t="shared" si="30"/>
        <v>0</v>
      </c>
      <c r="K78" s="270">
        <v>0</v>
      </c>
      <c r="L78" s="271">
        <v>0</v>
      </c>
      <c r="M78" s="271">
        <v>0</v>
      </c>
      <c r="N78" s="273">
        <v>0</v>
      </c>
      <c r="O78" s="269">
        <v>0</v>
      </c>
      <c r="P78" s="274">
        <v>0</v>
      </c>
    </row>
    <row r="79" spans="2:16" s="1" customFormat="1" x14ac:dyDescent="0.25">
      <c r="B79" s="259" t="s">
        <v>387</v>
      </c>
      <c r="C79" s="260" t="s">
        <v>388</v>
      </c>
      <c r="D79" s="169">
        <f t="shared" si="33"/>
        <v>0</v>
      </c>
      <c r="E79" s="281">
        <v>0</v>
      </c>
      <c r="F79" s="171">
        <f t="shared" si="35"/>
        <v>0</v>
      </c>
      <c r="G79" s="270">
        <v>0</v>
      </c>
      <c r="H79" s="271">
        <v>0</v>
      </c>
      <c r="I79" s="272">
        <v>0</v>
      </c>
      <c r="J79" s="171">
        <f t="shared" si="30"/>
        <v>0</v>
      </c>
      <c r="K79" s="270">
        <v>0</v>
      </c>
      <c r="L79" s="271">
        <v>0</v>
      </c>
      <c r="M79" s="271">
        <v>0</v>
      </c>
      <c r="N79" s="273">
        <v>0</v>
      </c>
      <c r="O79" s="269">
        <v>0</v>
      </c>
      <c r="P79" s="274">
        <v>0</v>
      </c>
    </row>
    <row r="80" spans="2:16" s="1" customFormat="1" ht="15.75" thickBot="1" x14ac:dyDescent="0.3">
      <c r="B80" s="282" t="s">
        <v>389</v>
      </c>
      <c r="C80" s="283" t="s">
        <v>390</v>
      </c>
      <c r="D80" s="284">
        <f t="shared" si="33"/>
        <v>0</v>
      </c>
      <c r="E80" s="285">
        <v>0</v>
      </c>
      <c r="F80" s="286">
        <f t="shared" si="35"/>
        <v>0</v>
      </c>
      <c r="G80" s="287">
        <v>0</v>
      </c>
      <c r="H80" s="288">
        <v>0</v>
      </c>
      <c r="I80" s="289">
        <v>0</v>
      </c>
      <c r="J80" s="286">
        <f t="shared" si="30"/>
        <v>0</v>
      </c>
      <c r="K80" s="287">
        <v>0</v>
      </c>
      <c r="L80" s="288">
        <v>0</v>
      </c>
      <c r="M80" s="288">
        <v>0</v>
      </c>
      <c r="N80" s="290">
        <v>0</v>
      </c>
      <c r="O80" s="291">
        <v>0</v>
      </c>
      <c r="P80" s="292">
        <v>0</v>
      </c>
    </row>
    <row r="81" spans="1:19" s="1" customFormat="1" ht="15.75" thickBot="1" x14ac:dyDescent="0.3">
      <c r="B81" s="293" t="s">
        <v>391</v>
      </c>
      <c r="C81" s="294" t="s">
        <v>392</v>
      </c>
      <c r="D81" s="295">
        <f t="shared" si="33"/>
        <v>0</v>
      </c>
      <c r="E81" s="296">
        <v>0</v>
      </c>
      <c r="F81" s="297">
        <f t="shared" si="35"/>
        <v>0</v>
      </c>
      <c r="G81" s="298">
        <v>0</v>
      </c>
      <c r="H81" s="299">
        <v>0</v>
      </c>
      <c r="I81" s="300">
        <v>0</v>
      </c>
      <c r="J81" s="297">
        <f t="shared" si="30"/>
        <v>0</v>
      </c>
      <c r="K81" s="298">
        <v>0</v>
      </c>
      <c r="L81" s="299">
        <v>0</v>
      </c>
      <c r="M81" s="299">
        <v>0</v>
      </c>
      <c r="N81" s="301">
        <v>0</v>
      </c>
      <c r="O81" s="296">
        <v>0</v>
      </c>
      <c r="P81" s="302">
        <v>0</v>
      </c>
    </row>
    <row r="82" spans="1:19" s="1" customFormat="1" x14ac:dyDescent="0.25">
      <c r="A82" s="303"/>
      <c r="B82" s="150" t="s">
        <v>393</v>
      </c>
      <c r="C82" s="204" t="s">
        <v>394</v>
      </c>
      <c r="D82" s="152">
        <f t="shared" si="33"/>
        <v>24.68</v>
      </c>
      <c r="E82" s="153">
        <f>SUM(E83:E89)</f>
        <v>11.51</v>
      </c>
      <c r="F82" s="154">
        <f t="shared" si="35"/>
        <v>10.270000000000001</v>
      </c>
      <c r="G82" s="155">
        <f>SUM(G83:G89)</f>
        <v>1.8</v>
      </c>
      <c r="H82" s="156">
        <f>SUM(H83:H89)</f>
        <v>0</v>
      </c>
      <c r="I82" s="157">
        <f>SUM(I83:I89)</f>
        <v>8.4700000000000006</v>
      </c>
      <c r="J82" s="154">
        <f t="shared" si="30"/>
        <v>2.54</v>
      </c>
      <c r="K82" s="155">
        <f t="shared" ref="K82:P82" si="36">SUM(K83:K89)</f>
        <v>0.72</v>
      </c>
      <c r="L82" s="156">
        <f t="shared" si="36"/>
        <v>1.8</v>
      </c>
      <c r="M82" s="156">
        <f t="shared" si="36"/>
        <v>0.02</v>
      </c>
      <c r="N82" s="152">
        <f t="shared" si="36"/>
        <v>0.25</v>
      </c>
      <c r="O82" s="153">
        <f t="shared" si="36"/>
        <v>0</v>
      </c>
      <c r="P82" s="154">
        <f t="shared" si="36"/>
        <v>0.11</v>
      </c>
    </row>
    <row r="83" spans="1:19" s="1" customFormat="1" x14ac:dyDescent="0.25">
      <c r="A83" s="303"/>
      <c r="B83" s="304" t="s">
        <v>395</v>
      </c>
      <c r="C83" s="305" t="s">
        <v>396</v>
      </c>
      <c r="D83" s="306">
        <f>E83+F83+J83+N83+O83+P83</f>
        <v>0</v>
      </c>
      <c r="E83" s="307">
        <v>0</v>
      </c>
      <c r="F83" s="308">
        <f t="shared" si="35"/>
        <v>0</v>
      </c>
      <c r="G83" s="309">
        <v>0</v>
      </c>
      <c r="H83" s="310">
        <v>0</v>
      </c>
      <c r="I83" s="311">
        <v>0</v>
      </c>
      <c r="J83" s="308">
        <f t="shared" si="30"/>
        <v>0</v>
      </c>
      <c r="K83" s="309">
        <v>0</v>
      </c>
      <c r="L83" s="310">
        <v>0</v>
      </c>
      <c r="M83" s="310">
        <v>0</v>
      </c>
      <c r="N83" s="312">
        <v>0</v>
      </c>
      <c r="O83" s="307">
        <v>0</v>
      </c>
      <c r="P83" s="313">
        <v>0</v>
      </c>
    </row>
    <row r="84" spans="1:19" s="1" customFormat="1" x14ac:dyDescent="0.25">
      <c r="A84" s="303"/>
      <c r="B84" s="304" t="s">
        <v>397</v>
      </c>
      <c r="C84" s="305" t="s">
        <v>398</v>
      </c>
      <c r="D84" s="306">
        <f t="shared" ref="D84:D89" si="37">E84+F84+J84+N84+O84+P84</f>
        <v>0.75</v>
      </c>
      <c r="E84" s="307">
        <v>0.34</v>
      </c>
      <c r="F84" s="308">
        <f t="shared" si="35"/>
        <v>0</v>
      </c>
      <c r="G84" s="309">
        <v>0</v>
      </c>
      <c r="H84" s="310">
        <v>0</v>
      </c>
      <c r="I84" s="311">
        <v>0</v>
      </c>
      <c r="J84" s="308">
        <f t="shared" si="30"/>
        <v>0.33</v>
      </c>
      <c r="K84" s="309">
        <v>0.31</v>
      </c>
      <c r="L84" s="310">
        <v>0</v>
      </c>
      <c r="M84" s="310">
        <v>0.02</v>
      </c>
      <c r="N84" s="312">
        <v>0</v>
      </c>
      <c r="O84" s="307">
        <v>0</v>
      </c>
      <c r="P84" s="313">
        <v>0.08</v>
      </c>
    </row>
    <row r="85" spans="1:19" s="1" customFormat="1" x14ac:dyDescent="0.25">
      <c r="A85" s="303"/>
      <c r="B85" s="314" t="s">
        <v>399</v>
      </c>
      <c r="C85" s="315" t="s">
        <v>400</v>
      </c>
      <c r="D85" s="306">
        <f t="shared" si="37"/>
        <v>6.6800000000000006</v>
      </c>
      <c r="E85" s="240">
        <v>0</v>
      </c>
      <c r="F85" s="206">
        <f t="shared" si="35"/>
        <v>6.36</v>
      </c>
      <c r="G85" s="309">
        <v>0</v>
      </c>
      <c r="H85" s="310">
        <v>0</v>
      </c>
      <c r="I85" s="311">
        <v>6.36</v>
      </c>
      <c r="J85" s="206">
        <f t="shared" si="30"/>
        <v>7.0000000000000007E-2</v>
      </c>
      <c r="K85" s="309">
        <v>0</v>
      </c>
      <c r="L85" s="310">
        <v>7.0000000000000007E-2</v>
      </c>
      <c r="M85" s="310">
        <v>0</v>
      </c>
      <c r="N85" s="312">
        <v>0.25</v>
      </c>
      <c r="O85" s="307">
        <v>0</v>
      </c>
      <c r="P85" s="313">
        <v>0</v>
      </c>
    </row>
    <row r="86" spans="1:19" s="1" customFormat="1" x14ac:dyDescent="0.25">
      <c r="A86" s="303"/>
      <c r="B86" s="316" t="s">
        <v>401</v>
      </c>
      <c r="C86" s="317" t="s">
        <v>402</v>
      </c>
      <c r="D86" s="306">
        <f t="shared" si="37"/>
        <v>0</v>
      </c>
      <c r="E86" s="318">
        <v>0</v>
      </c>
      <c r="F86" s="216">
        <f t="shared" si="35"/>
        <v>0</v>
      </c>
      <c r="G86" s="309">
        <v>0</v>
      </c>
      <c r="H86" s="310">
        <v>0</v>
      </c>
      <c r="I86" s="311">
        <v>0</v>
      </c>
      <c r="J86" s="216">
        <f t="shared" si="30"/>
        <v>0</v>
      </c>
      <c r="K86" s="309">
        <v>0</v>
      </c>
      <c r="L86" s="310">
        <v>0</v>
      </c>
      <c r="M86" s="310">
        <v>0</v>
      </c>
      <c r="N86" s="312">
        <v>0</v>
      </c>
      <c r="O86" s="307">
        <v>0</v>
      </c>
      <c r="P86" s="313">
        <v>0</v>
      </c>
    </row>
    <row r="87" spans="1:19" s="1" customFormat="1" x14ac:dyDescent="0.25">
      <c r="A87" s="303"/>
      <c r="B87" s="316" t="s">
        <v>403</v>
      </c>
      <c r="C87" s="213" t="s">
        <v>404</v>
      </c>
      <c r="D87" s="306">
        <f t="shared" si="37"/>
        <v>17.25</v>
      </c>
      <c r="E87" s="318">
        <v>11.17</v>
      </c>
      <c r="F87" s="216">
        <f t="shared" si="35"/>
        <v>3.91</v>
      </c>
      <c r="G87" s="309">
        <v>1.8</v>
      </c>
      <c r="H87" s="310">
        <v>0</v>
      </c>
      <c r="I87" s="311">
        <v>2.11</v>
      </c>
      <c r="J87" s="216">
        <f t="shared" si="30"/>
        <v>2.14</v>
      </c>
      <c r="K87" s="309">
        <v>0.41</v>
      </c>
      <c r="L87" s="310">
        <v>1.73</v>
      </c>
      <c r="M87" s="310">
        <v>0</v>
      </c>
      <c r="N87" s="312">
        <v>0</v>
      </c>
      <c r="O87" s="307">
        <v>0</v>
      </c>
      <c r="P87" s="313">
        <v>0.03</v>
      </c>
    </row>
    <row r="88" spans="1:19" s="1" customFormat="1" x14ac:dyDescent="0.25">
      <c r="A88" s="303"/>
      <c r="B88" s="316" t="s">
        <v>405</v>
      </c>
      <c r="C88" s="213" t="s">
        <v>406</v>
      </c>
      <c r="D88" s="306">
        <f t="shared" si="37"/>
        <v>0</v>
      </c>
      <c r="E88" s="318">
        <v>0</v>
      </c>
      <c r="F88" s="216">
        <f t="shared" si="35"/>
        <v>0</v>
      </c>
      <c r="G88" s="309">
        <v>0</v>
      </c>
      <c r="H88" s="310">
        <v>0</v>
      </c>
      <c r="I88" s="311">
        <v>0</v>
      </c>
      <c r="J88" s="216">
        <f t="shared" si="30"/>
        <v>0</v>
      </c>
      <c r="K88" s="309">
        <v>0</v>
      </c>
      <c r="L88" s="310">
        <v>0</v>
      </c>
      <c r="M88" s="310">
        <v>0</v>
      </c>
      <c r="N88" s="312">
        <v>0</v>
      </c>
      <c r="O88" s="307">
        <v>0</v>
      </c>
      <c r="P88" s="313">
        <v>0</v>
      </c>
    </row>
    <row r="89" spans="1:19" s="1" customFormat="1" ht="15.75" thickBot="1" x14ac:dyDescent="0.3">
      <c r="A89" s="303"/>
      <c r="B89" s="316" t="s">
        <v>407</v>
      </c>
      <c r="C89" s="213" t="s">
        <v>408</v>
      </c>
      <c r="D89" s="306">
        <f t="shared" si="37"/>
        <v>0</v>
      </c>
      <c r="E89" s="318">
        <v>0</v>
      </c>
      <c r="F89" s="216">
        <f t="shared" si="35"/>
        <v>0</v>
      </c>
      <c r="G89" s="319">
        <v>0</v>
      </c>
      <c r="H89" s="320">
        <v>0</v>
      </c>
      <c r="I89" s="321">
        <v>0</v>
      </c>
      <c r="J89" s="216">
        <f t="shared" ref="J89:J120" si="38">SUM(K89:M89)</f>
        <v>0</v>
      </c>
      <c r="K89" s="319">
        <v>0</v>
      </c>
      <c r="L89" s="320">
        <v>0</v>
      </c>
      <c r="M89" s="320">
        <v>0</v>
      </c>
      <c r="N89" s="322">
        <v>0</v>
      </c>
      <c r="O89" s="318">
        <v>0</v>
      </c>
      <c r="P89" s="323">
        <v>0</v>
      </c>
    </row>
    <row r="90" spans="1:19" s="1" customFormat="1" ht="42" customHeight="1" thickTop="1" thickBot="1" x14ac:dyDescent="0.3">
      <c r="A90" s="303"/>
      <c r="B90" s="134" t="s">
        <v>59</v>
      </c>
      <c r="C90" s="135" t="s">
        <v>409</v>
      </c>
      <c r="D90" s="324">
        <f>D91+D94+D97+D99+D105+D106+D111+D115+D118+D133+D134</f>
        <v>166.28</v>
      </c>
      <c r="E90" s="228">
        <f>E91+E94+E97+E99+E105+E106+E111+E115+E118+E133+E134</f>
        <v>1.6628000000000001</v>
      </c>
      <c r="F90" s="134">
        <f t="shared" si="35"/>
        <v>56.535200000000003</v>
      </c>
      <c r="G90" s="229">
        <f>G91+G94+G97+G99+G105+G106+G111+G115+G118+G133+G134</f>
        <v>4.9883999999999995</v>
      </c>
      <c r="H90" s="230">
        <f>H91+H94+H97+H99+H105+H106+H111+H115+H118+H133+H134</f>
        <v>1.6628000000000001</v>
      </c>
      <c r="I90" s="231">
        <f>I91+I94+I97+I99+I105+I106+I111+I115+I118+I133+I134</f>
        <v>49.884</v>
      </c>
      <c r="J90" s="134">
        <f t="shared" si="38"/>
        <v>108.08199999999999</v>
      </c>
      <c r="K90" s="229">
        <f t="shared" ref="K90:P90" si="39">K91+K94+K97+K99+K105+K106+K111+K115+K118+K133+K134</f>
        <v>66.512</v>
      </c>
      <c r="L90" s="230">
        <f t="shared" si="39"/>
        <v>39.907199999999996</v>
      </c>
      <c r="M90" s="230">
        <f t="shared" si="39"/>
        <v>1.6628000000000001</v>
      </c>
      <c r="N90" s="227">
        <f t="shared" si="39"/>
        <v>0</v>
      </c>
      <c r="O90" s="228">
        <f t="shared" si="39"/>
        <v>0</v>
      </c>
      <c r="P90" s="134">
        <f t="shared" si="39"/>
        <v>0</v>
      </c>
      <c r="Q90" s="325"/>
      <c r="R90" s="326"/>
    </row>
    <row r="91" spans="1:19" s="1" customFormat="1" ht="15.75" thickTop="1" x14ac:dyDescent="0.25">
      <c r="B91" s="142" t="s">
        <v>150</v>
      </c>
      <c r="C91" s="327" t="s">
        <v>303</v>
      </c>
      <c r="D91" s="328">
        <f>D92+D93</f>
        <v>3.28</v>
      </c>
      <c r="E91" s="329">
        <f>E92+E93</f>
        <v>3.2799999999999996E-2</v>
      </c>
      <c r="F91" s="330">
        <f t="shared" si="35"/>
        <v>1.1151999999999997</v>
      </c>
      <c r="G91" s="331">
        <f>G92+G93</f>
        <v>9.8400000000000001E-2</v>
      </c>
      <c r="H91" s="332">
        <f>H92+H93</f>
        <v>3.2799999999999996E-2</v>
      </c>
      <c r="I91" s="333">
        <f>I92+I93</f>
        <v>0.98399999999999987</v>
      </c>
      <c r="J91" s="330">
        <f t="shared" si="38"/>
        <v>2.1319999999999997</v>
      </c>
      <c r="K91" s="331">
        <f t="shared" ref="K91:P91" si="40">K92+K93</f>
        <v>1.3119999999999998</v>
      </c>
      <c r="L91" s="332">
        <f t="shared" si="40"/>
        <v>0.78720000000000001</v>
      </c>
      <c r="M91" s="332">
        <f t="shared" si="40"/>
        <v>3.2799999999999996E-2</v>
      </c>
      <c r="N91" s="334">
        <f t="shared" si="40"/>
        <v>0</v>
      </c>
      <c r="O91" s="329">
        <f t="shared" si="40"/>
        <v>0</v>
      </c>
      <c r="P91" s="330">
        <f t="shared" si="40"/>
        <v>0</v>
      </c>
      <c r="Q91" s="325"/>
      <c r="R91" s="326"/>
      <c r="S91" s="205"/>
    </row>
    <row r="92" spans="1:19" s="1" customFormat="1" ht="32.25" customHeight="1" x14ac:dyDescent="0.25">
      <c r="B92" s="167" t="s">
        <v>410</v>
      </c>
      <c r="C92" s="168" t="s">
        <v>272</v>
      </c>
      <c r="D92" s="335">
        <v>0</v>
      </c>
      <c r="E92" s="209">
        <f>IFERROR($D$92*E143/100, 0)</f>
        <v>0</v>
      </c>
      <c r="F92" s="206">
        <f t="shared" si="35"/>
        <v>0</v>
      </c>
      <c r="G92" s="210">
        <f>IFERROR($D$92*G143/100, 0)</f>
        <v>0</v>
      </c>
      <c r="H92" s="211">
        <f>IFERROR($D$92*H143/100, 0)</f>
        <v>0</v>
      </c>
      <c r="I92" s="212">
        <f>IFERROR($D$92*I143/100, 0)</f>
        <v>0</v>
      </c>
      <c r="J92" s="206">
        <f t="shared" si="38"/>
        <v>0</v>
      </c>
      <c r="K92" s="210">
        <f t="shared" ref="K92:P92" si="41">IFERROR($D$92*K143/100, 0)</f>
        <v>0</v>
      </c>
      <c r="L92" s="211">
        <f t="shared" si="41"/>
        <v>0</v>
      </c>
      <c r="M92" s="211">
        <f t="shared" si="41"/>
        <v>0</v>
      </c>
      <c r="N92" s="208">
        <f t="shared" si="41"/>
        <v>0</v>
      </c>
      <c r="O92" s="209">
        <f t="shared" si="41"/>
        <v>0</v>
      </c>
      <c r="P92" s="206">
        <f t="shared" si="41"/>
        <v>0</v>
      </c>
      <c r="Q92" s="336"/>
      <c r="R92" s="337"/>
    </row>
    <row r="93" spans="1:19" s="1" customFormat="1" ht="27" customHeight="1" thickBot="1" x14ac:dyDescent="0.3">
      <c r="B93" s="167" t="s">
        <v>411</v>
      </c>
      <c r="C93" s="168" t="s">
        <v>306</v>
      </c>
      <c r="D93" s="335">
        <v>3.28</v>
      </c>
      <c r="E93" s="209">
        <f>IFERROR($D$93*E144/100, 0)</f>
        <v>3.2799999999999996E-2</v>
      </c>
      <c r="F93" s="206">
        <f t="shared" si="35"/>
        <v>1.1151999999999997</v>
      </c>
      <c r="G93" s="210">
        <f>IFERROR($D$93*G144/100, 0)</f>
        <v>9.8400000000000001E-2</v>
      </c>
      <c r="H93" s="211">
        <f>IFERROR($D$93*H144/100, 0)</f>
        <v>3.2799999999999996E-2</v>
      </c>
      <c r="I93" s="212">
        <f>IFERROR($D$93*I144/100, 0)</f>
        <v>0.98399999999999987</v>
      </c>
      <c r="J93" s="206">
        <f t="shared" si="38"/>
        <v>2.1319999999999997</v>
      </c>
      <c r="K93" s="210">
        <f t="shared" ref="K93:P93" si="42">IFERROR($D$93*K144/100, 0)</f>
        <v>1.3119999999999998</v>
      </c>
      <c r="L93" s="211">
        <f t="shared" si="42"/>
        <v>0.78720000000000001</v>
      </c>
      <c r="M93" s="211">
        <f t="shared" si="42"/>
        <v>3.2799999999999996E-2</v>
      </c>
      <c r="N93" s="208">
        <f t="shared" si="42"/>
        <v>0</v>
      </c>
      <c r="O93" s="209">
        <f t="shared" si="42"/>
        <v>0</v>
      </c>
      <c r="P93" s="206">
        <f t="shared" si="42"/>
        <v>0</v>
      </c>
      <c r="Q93" s="336"/>
      <c r="R93" s="337"/>
    </row>
    <row r="94" spans="1:19" s="1" customFormat="1" x14ac:dyDescent="0.25">
      <c r="B94" s="150" t="s">
        <v>152</v>
      </c>
      <c r="C94" s="239" t="s">
        <v>313</v>
      </c>
      <c r="D94" s="338">
        <f>D95+D96</f>
        <v>23.85</v>
      </c>
      <c r="E94" s="153">
        <f>E95+E96</f>
        <v>0.23850000000000002</v>
      </c>
      <c r="F94" s="154">
        <f t="shared" si="35"/>
        <v>8.109</v>
      </c>
      <c r="G94" s="155">
        <f>G95+G96</f>
        <v>0.71550000000000014</v>
      </c>
      <c r="H94" s="156">
        <f>H95+H96</f>
        <v>0.23850000000000002</v>
      </c>
      <c r="I94" s="157">
        <f>I95+I96</f>
        <v>7.1550000000000002</v>
      </c>
      <c r="J94" s="154">
        <f t="shared" si="38"/>
        <v>15.5025</v>
      </c>
      <c r="K94" s="155">
        <f t="shared" ref="K94:P94" si="43">K95+K96</f>
        <v>9.5399999999999991</v>
      </c>
      <c r="L94" s="156">
        <f t="shared" si="43"/>
        <v>5.7240000000000011</v>
      </c>
      <c r="M94" s="156">
        <f t="shared" si="43"/>
        <v>0.23850000000000002</v>
      </c>
      <c r="N94" s="152">
        <f t="shared" si="43"/>
        <v>0</v>
      </c>
      <c r="O94" s="153">
        <f t="shared" si="43"/>
        <v>0</v>
      </c>
      <c r="P94" s="154">
        <f t="shared" si="43"/>
        <v>0</v>
      </c>
      <c r="Q94" s="325"/>
      <c r="R94" s="326"/>
    </row>
    <row r="95" spans="1:19" s="1" customFormat="1" ht="29.25" customHeight="1" x14ac:dyDescent="0.25">
      <c r="B95" s="167" t="s">
        <v>154</v>
      </c>
      <c r="C95" s="168" t="s">
        <v>315</v>
      </c>
      <c r="D95" s="335">
        <v>23.85</v>
      </c>
      <c r="E95" s="209">
        <f>IFERROR($D$95*E146/100, 0)</f>
        <v>0.23850000000000002</v>
      </c>
      <c r="F95" s="206">
        <f t="shared" si="35"/>
        <v>8.109</v>
      </c>
      <c r="G95" s="210">
        <f>IFERROR($D$95*G146/100, 0)</f>
        <v>0.71550000000000014</v>
      </c>
      <c r="H95" s="211">
        <f>IFERROR($D$95*H146/100, 0)</f>
        <v>0.23850000000000002</v>
      </c>
      <c r="I95" s="212">
        <f>IFERROR($D$95*I146/100, 0)</f>
        <v>7.1550000000000002</v>
      </c>
      <c r="J95" s="206">
        <f t="shared" si="38"/>
        <v>15.5025</v>
      </c>
      <c r="K95" s="210">
        <f t="shared" ref="K95:P95" si="44">IFERROR($D$95*K146/100, 0)</f>
        <v>9.5399999999999991</v>
      </c>
      <c r="L95" s="211">
        <f t="shared" si="44"/>
        <v>5.7240000000000011</v>
      </c>
      <c r="M95" s="211">
        <f t="shared" si="44"/>
        <v>0.23850000000000002</v>
      </c>
      <c r="N95" s="208">
        <f t="shared" si="44"/>
        <v>0</v>
      </c>
      <c r="O95" s="209">
        <f t="shared" si="44"/>
        <v>0</v>
      </c>
      <c r="P95" s="206">
        <f t="shared" si="44"/>
        <v>0</v>
      </c>
      <c r="Q95" s="336"/>
      <c r="R95" s="337"/>
    </row>
    <row r="96" spans="1:19" s="1" customFormat="1" ht="25.5" customHeight="1" thickBot="1" x14ac:dyDescent="0.3">
      <c r="B96" s="167" t="s">
        <v>156</v>
      </c>
      <c r="C96" s="168" t="s">
        <v>317</v>
      </c>
      <c r="D96" s="335">
        <v>0</v>
      </c>
      <c r="E96" s="209">
        <f>IFERROR($D$96*E147/100, 0)</f>
        <v>0</v>
      </c>
      <c r="F96" s="206">
        <f t="shared" si="35"/>
        <v>0</v>
      </c>
      <c r="G96" s="210">
        <f>IFERROR($D$96*G147/100, 0)</f>
        <v>0</v>
      </c>
      <c r="H96" s="211">
        <f>IFERROR($D$96*H147/100, 0)</f>
        <v>0</v>
      </c>
      <c r="I96" s="212">
        <f>IFERROR($D$96*I147/100, 0)</f>
        <v>0</v>
      </c>
      <c r="J96" s="206">
        <f t="shared" si="38"/>
        <v>0</v>
      </c>
      <c r="K96" s="210">
        <f t="shared" ref="K96:P96" si="45">IFERROR($D$96*K147/100, 0)</f>
        <v>0</v>
      </c>
      <c r="L96" s="211">
        <f t="shared" si="45"/>
        <v>0</v>
      </c>
      <c r="M96" s="211">
        <f t="shared" si="45"/>
        <v>0</v>
      </c>
      <c r="N96" s="208">
        <f t="shared" si="45"/>
        <v>0</v>
      </c>
      <c r="O96" s="209">
        <f t="shared" si="45"/>
        <v>0</v>
      </c>
      <c r="P96" s="206">
        <f t="shared" si="45"/>
        <v>0</v>
      </c>
      <c r="Q96" s="336"/>
      <c r="R96" s="337"/>
    </row>
    <row r="97" spans="2:18" s="1" customFormat="1" x14ac:dyDescent="0.25">
      <c r="B97" s="150" t="s">
        <v>160</v>
      </c>
      <c r="C97" s="239" t="s">
        <v>319</v>
      </c>
      <c r="D97" s="338">
        <f>D98</f>
        <v>1.81</v>
      </c>
      <c r="E97" s="153">
        <f>E98</f>
        <v>1.8100000000000002E-2</v>
      </c>
      <c r="F97" s="154">
        <f t="shared" si="35"/>
        <v>0.61540000000000006</v>
      </c>
      <c r="G97" s="155">
        <f>G98</f>
        <v>5.4299999999999994E-2</v>
      </c>
      <c r="H97" s="156">
        <f>H98</f>
        <v>1.8100000000000002E-2</v>
      </c>
      <c r="I97" s="157">
        <f>I98</f>
        <v>0.54300000000000004</v>
      </c>
      <c r="J97" s="154">
        <f t="shared" si="38"/>
        <v>1.1765000000000001</v>
      </c>
      <c r="K97" s="155">
        <f t="shared" ref="K97:P97" si="46">K98</f>
        <v>0.72400000000000009</v>
      </c>
      <c r="L97" s="156">
        <f t="shared" si="46"/>
        <v>0.43439999999999995</v>
      </c>
      <c r="M97" s="156">
        <f t="shared" si="46"/>
        <v>1.8100000000000002E-2</v>
      </c>
      <c r="N97" s="152">
        <f t="shared" si="46"/>
        <v>0</v>
      </c>
      <c r="O97" s="153">
        <f t="shared" si="46"/>
        <v>0</v>
      </c>
      <c r="P97" s="154">
        <f t="shared" si="46"/>
        <v>0</v>
      </c>
      <c r="Q97" s="325"/>
      <c r="R97" s="326"/>
    </row>
    <row r="98" spans="2:18" s="1" customFormat="1" ht="15.75" thickBot="1" x14ac:dyDescent="0.3">
      <c r="B98" s="167" t="s">
        <v>412</v>
      </c>
      <c r="C98" s="168" t="s">
        <v>321</v>
      </c>
      <c r="D98" s="335">
        <v>1.81</v>
      </c>
      <c r="E98" s="209">
        <f>IFERROR($D$98*E149/100, 0)</f>
        <v>1.8100000000000002E-2</v>
      </c>
      <c r="F98" s="206">
        <f>IFERROR($D$98*F149/100, 0)</f>
        <v>0.61539999999999995</v>
      </c>
      <c r="G98" s="210">
        <f>IFERROR($D$98*G149/100, 0)</f>
        <v>5.4299999999999994E-2</v>
      </c>
      <c r="H98" s="211">
        <f>IFERROR($D$98*H149/100, 0)</f>
        <v>1.8100000000000002E-2</v>
      </c>
      <c r="I98" s="212">
        <f>IFERROR($D$98*I149/100, 0)</f>
        <v>0.54300000000000004</v>
      </c>
      <c r="J98" s="206">
        <f t="shared" si="38"/>
        <v>1.1765000000000001</v>
      </c>
      <c r="K98" s="210">
        <f t="shared" ref="K98:P98" si="47">IFERROR($D$98*K149/100, 0)</f>
        <v>0.72400000000000009</v>
      </c>
      <c r="L98" s="211">
        <f t="shared" si="47"/>
        <v>0.43439999999999995</v>
      </c>
      <c r="M98" s="211">
        <f t="shared" si="47"/>
        <v>1.8100000000000002E-2</v>
      </c>
      <c r="N98" s="208">
        <f t="shared" si="47"/>
        <v>0</v>
      </c>
      <c r="O98" s="209">
        <f t="shared" si="47"/>
        <v>0</v>
      </c>
      <c r="P98" s="206">
        <f t="shared" si="47"/>
        <v>0</v>
      </c>
      <c r="Q98" s="336"/>
      <c r="R98" s="337"/>
    </row>
    <row r="99" spans="2:18" s="1" customFormat="1" x14ac:dyDescent="0.25">
      <c r="B99" s="150" t="s">
        <v>162</v>
      </c>
      <c r="C99" s="239" t="s">
        <v>323</v>
      </c>
      <c r="D99" s="338">
        <f>SUM(D100:D104)</f>
        <v>45.19</v>
      </c>
      <c r="E99" s="153">
        <f>SUM(E100:E104)</f>
        <v>0.45190000000000002</v>
      </c>
      <c r="F99" s="154">
        <f>SUM(G99:I99)</f>
        <v>15.364599999999999</v>
      </c>
      <c r="G99" s="155">
        <f>SUM(G100:G104)</f>
        <v>1.3556999999999999</v>
      </c>
      <c r="H99" s="156">
        <f>SUM(H100:H104)</f>
        <v>0.45190000000000002</v>
      </c>
      <c r="I99" s="157">
        <f>SUM(I100:I104)</f>
        <v>13.556999999999999</v>
      </c>
      <c r="J99" s="154">
        <f t="shared" si="38"/>
        <v>29.373499999999996</v>
      </c>
      <c r="K99" s="155">
        <f t="shared" ref="K99:P99" si="48">SUM(K100:K104)</f>
        <v>18.076000000000001</v>
      </c>
      <c r="L99" s="156">
        <f t="shared" si="48"/>
        <v>10.845599999999999</v>
      </c>
      <c r="M99" s="156">
        <f t="shared" si="48"/>
        <v>0.45190000000000002</v>
      </c>
      <c r="N99" s="152">
        <f t="shared" si="48"/>
        <v>0</v>
      </c>
      <c r="O99" s="153">
        <f t="shared" si="48"/>
        <v>0</v>
      </c>
      <c r="P99" s="154">
        <f t="shared" si="48"/>
        <v>0</v>
      </c>
      <c r="Q99" s="325"/>
      <c r="R99" s="326"/>
    </row>
    <row r="100" spans="2:18" s="1" customFormat="1" x14ac:dyDescent="0.25">
      <c r="B100" s="167" t="s">
        <v>413</v>
      </c>
      <c r="C100" s="168" t="s">
        <v>277</v>
      </c>
      <c r="D100" s="335">
        <v>24.04</v>
      </c>
      <c r="E100" s="209">
        <f>IFERROR($D$100*E151/100, 0)</f>
        <v>0.2404</v>
      </c>
      <c r="F100" s="206">
        <f>IFERROR($D$100*F151/100, 0)</f>
        <v>8.1736000000000004</v>
      </c>
      <c r="G100" s="210">
        <f>IFERROR($D$100*G151/100, 0)</f>
        <v>0.72120000000000006</v>
      </c>
      <c r="H100" s="211">
        <f>IFERROR($D$100*H151/100, 0)</f>
        <v>0.2404</v>
      </c>
      <c r="I100" s="212">
        <f>IFERROR($D$100*I151/100, 0)</f>
        <v>7.2119999999999997</v>
      </c>
      <c r="J100" s="206">
        <f t="shared" si="38"/>
        <v>15.625999999999999</v>
      </c>
      <c r="K100" s="210">
        <f t="shared" ref="K100:P100" si="49">IFERROR($D$100*K151/100, 0)</f>
        <v>9.6159999999999997</v>
      </c>
      <c r="L100" s="211">
        <f t="shared" si="49"/>
        <v>5.7696000000000005</v>
      </c>
      <c r="M100" s="211">
        <f t="shared" si="49"/>
        <v>0.2404</v>
      </c>
      <c r="N100" s="208">
        <f t="shared" si="49"/>
        <v>0</v>
      </c>
      <c r="O100" s="209">
        <f t="shared" si="49"/>
        <v>0</v>
      </c>
      <c r="P100" s="206">
        <f t="shared" si="49"/>
        <v>0</v>
      </c>
      <c r="Q100" s="336"/>
      <c r="R100" s="337"/>
    </row>
    <row r="101" spans="2:18" s="1" customFormat="1" x14ac:dyDescent="0.25">
      <c r="B101" s="167" t="s">
        <v>414</v>
      </c>
      <c r="C101" s="168" t="s">
        <v>281</v>
      </c>
      <c r="D101" s="335">
        <v>20.72</v>
      </c>
      <c r="E101" s="209">
        <f>IFERROR($D$101*E152/100, 0)</f>
        <v>0.2072</v>
      </c>
      <c r="F101" s="206">
        <f>IFERROR($D$101*F152/100, 0)</f>
        <v>7.0448000000000004</v>
      </c>
      <c r="G101" s="210">
        <f>IFERROR($D$101*G152/100, 0)</f>
        <v>0.62159999999999993</v>
      </c>
      <c r="H101" s="211">
        <f>IFERROR($D$101*H152/100, 0)</f>
        <v>0.2072</v>
      </c>
      <c r="I101" s="212">
        <f>IFERROR($D$101*I152/100, 0)</f>
        <v>6.2159999999999993</v>
      </c>
      <c r="J101" s="206">
        <f t="shared" si="38"/>
        <v>13.468</v>
      </c>
      <c r="K101" s="210">
        <f t="shared" ref="K101:P101" si="50">IFERROR($D$101*K152/100, 0)</f>
        <v>8.2880000000000003</v>
      </c>
      <c r="L101" s="211">
        <f t="shared" si="50"/>
        <v>4.9727999999999994</v>
      </c>
      <c r="M101" s="211">
        <f t="shared" si="50"/>
        <v>0.2072</v>
      </c>
      <c r="N101" s="208">
        <f t="shared" si="50"/>
        <v>0</v>
      </c>
      <c r="O101" s="209">
        <f t="shared" si="50"/>
        <v>0</v>
      </c>
      <c r="P101" s="206">
        <f t="shared" si="50"/>
        <v>0</v>
      </c>
      <c r="Q101" s="336"/>
      <c r="R101" s="337"/>
    </row>
    <row r="102" spans="2:18" s="1" customFormat="1" x14ac:dyDescent="0.25">
      <c r="B102" s="167" t="s">
        <v>415</v>
      </c>
      <c r="C102" s="250" t="s">
        <v>327</v>
      </c>
      <c r="D102" s="335">
        <v>0.43</v>
      </c>
      <c r="E102" s="209">
        <f>IFERROR($D$102*E153/100, 0)</f>
        <v>4.3E-3</v>
      </c>
      <c r="F102" s="206">
        <f>IFERROR($D$102*F153/100, 0)</f>
        <v>0.1462</v>
      </c>
      <c r="G102" s="210">
        <f>IFERROR($D$102*G153/100, 0)</f>
        <v>1.29E-2</v>
      </c>
      <c r="H102" s="211">
        <f>IFERROR($D$102*H153/100, 0)</f>
        <v>4.3E-3</v>
      </c>
      <c r="I102" s="212">
        <f>IFERROR($D$102*I153/100, 0)</f>
        <v>0.129</v>
      </c>
      <c r="J102" s="206">
        <f t="shared" si="38"/>
        <v>0.27950000000000003</v>
      </c>
      <c r="K102" s="210">
        <f t="shared" ref="K102:P102" si="51">IFERROR($D$102*K153/100, 0)</f>
        <v>0.17199999999999999</v>
      </c>
      <c r="L102" s="211">
        <f t="shared" si="51"/>
        <v>0.1032</v>
      </c>
      <c r="M102" s="211">
        <f t="shared" si="51"/>
        <v>4.3E-3</v>
      </c>
      <c r="N102" s="208">
        <f t="shared" si="51"/>
        <v>0</v>
      </c>
      <c r="O102" s="209">
        <f t="shared" si="51"/>
        <v>0</v>
      </c>
      <c r="P102" s="206">
        <f t="shared" si="51"/>
        <v>0</v>
      </c>
      <c r="Q102" s="336"/>
      <c r="R102" s="337"/>
    </row>
    <row r="103" spans="2:18" s="1" customFormat="1" x14ac:dyDescent="0.25">
      <c r="B103" s="167" t="s">
        <v>416</v>
      </c>
      <c r="C103" s="251" t="s">
        <v>279</v>
      </c>
      <c r="D103" s="335">
        <v>0</v>
      </c>
      <c r="E103" s="209">
        <f>IFERROR($D$103*E154/100, 0)</f>
        <v>0</v>
      </c>
      <c r="F103" s="206">
        <f>IFERROR($D$103*F154/100, 0)</f>
        <v>0</v>
      </c>
      <c r="G103" s="210">
        <f>IFERROR($D$103*G154/100, 0)</f>
        <v>0</v>
      </c>
      <c r="H103" s="211">
        <f>IFERROR($D$103*H154/100, 0)</f>
        <v>0</v>
      </c>
      <c r="I103" s="212">
        <f>IFERROR($D$103*I154/100, 0)</f>
        <v>0</v>
      </c>
      <c r="J103" s="206">
        <f t="shared" si="38"/>
        <v>0</v>
      </c>
      <c r="K103" s="210">
        <f t="shared" ref="K103:P103" si="52">IFERROR($D$103*K154/100, 0)</f>
        <v>0</v>
      </c>
      <c r="L103" s="211">
        <f t="shared" si="52"/>
        <v>0</v>
      </c>
      <c r="M103" s="211">
        <f t="shared" si="52"/>
        <v>0</v>
      </c>
      <c r="N103" s="208">
        <f t="shared" si="52"/>
        <v>0</v>
      </c>
      <c r="O103" s="209">
        <f t="shared" si="52"/>
        <v>0</v>
      </c>
      <c r="P103" s="206">
        <f t="shared" si="52"/>
        <v>0</v>
      </c>
      <c r="Q103" s="336"/>
      <c r="R103" s="337"/>
    </row>
    <row r="104" spans="2:18" s="1" customFormat="1" ht="32.25" customHeight="1" thickBot="1" x14ac:dyDescent="0.3">
      <c r="B104" s="167" t="s">
        <v>417</v>
      </c>
      <c r="C104" s="251" t="s">
        <v>330</v>
      </c>
      <c r="D104" s="335">
        <v>0</v>
      </c>
      <c r="E104" s="209">
        <f>IFERROR($D$104*E155/100, 0)</f>
        <v>0</v>
      </c>
      <c r="F104" s="206">
        <f>IFERROR($D$104*F155/100, 0)</f>
        <v>0</v>
      </c>
      <c r="G104" s="210">
        <f>IFERROR($D$104*G155/100, 0)</f>
        <v>0</v>
      </c>
      <c r="H104" s="211">
        <f>IFERROR($D$104*H155/100, 0)</f>
        <v>0</v>
      </c>
      <c r="I104" s="212">
        <f>IFERROR($D$104*I155/100, 0)</f>
        <v>0</v>
      </c>
      <c r="J104" s="206">
        <f t="shared" si="38"/>
        <v>0</v>
      </c>
      <c r="K104" s="210">
        <f t="shared" ref="K104:P104" si="53">IFERROR($D$104*K155/100, 0)</f>
        <v>0</v>
      </c>
      <c r="L104" s="211">
        <f t="shared" si="53"/>
        <v>0</v>
      </c>
      <c r="M104" s="211">
        <f t="shared" si="53"/>
        <v>0</v>
      </c>
      <c r="N104" s="208">
        <f t="shared" si="53"/>
        <v>0</v>
      </c>
      <c r="O104" s="209">
        <f t="shared" si="53"/>
        <v>0</v>
      </c>
      <c r="P104" s="206">
        <f t="shared" si="53"/>
        <v>0</v>
      </c>
      <c r="Q104" s="336"/>
      <c r="R104" s="337"/>
    </row>
    <row r="105" spans="2:18" s="1" customFormat="1" ht="15.75" thickBot="1" x14ac:dyDescent="0.3">
      <c r="B105" s="150" t="s">
        <v>418</v>
      </c>
      <c r="C105" s="239" t="s">
        <v>332</v>
      </c>
      <c r="D105" s="339">
        <v>7.71</v>
      </c>
      <c r="E105" s="153">
        <f>IFERROR($D$105*E156/100, 0)</f>
        <v>7.7100000000000002E-2</v>
      </c>
      <c r="F105" s="154">
        <f>IFERROR($D$105*F156/100, 0)</f>
        <v>2.6214</v>
      </c>
      <c r="G105" s="155">
        <f>IFERROR($D$105*G156/100, 0)</f>
        <v>0.23129999999999998</v>
      </c>
      <c r="H105" s="156">
        <f>IFERROR($D$105*H156/100, 0)</f>
        <v>7.7100000000000002E-2</v>
      </c>
      <c r="I105" s="157">
        <f>IFERROR($D$105*I156/100, 0)</f>
        <v>2.3130000000000002</v>
      </c>
      <c r="J105" s="154">
        <f t="shared" si="38"/>
        <v>5.011499999999999</v>
      </c>
      <c r="K105" s="155">
        <f t="shared" ref="K105:P105" si="54">IFERROR($D$105*K156/100, 0)</f>
        <v>3.0839999999999996</v>
      </c>
      <c r="L105" s="156">
        <f t="shared" si="54"/>
        <v>1.8503999999999998</v>
      </c>
      <c r="M105" s="156">
        <f t="shared" si="54"/>
        <v>7.7100000000000002E-2</v>
      </c>
      <c r="N105" s="152">
        <f t="shared" si="54"/>
        <v>0</v>
      </c>
      <c r="O105" s="153">
        <f t="shared" si="54"/>
        <v>0</v>
      </c>
      <c r="P105" s="154">
        <f t="shared" si="54"/>
        <v>0</v>
      </c>
      <c r="Q105" s="325"/>
      <c r="R105" s="326"/>
    </row>
    <row r="106" spans="2:18" s="1" customFormat="1" x14ac:dyDescent="0.25">
      <c r="B106" s="150" t="s">
        <v>419</v>
      </c>
      <c r="C106" s="239" t="s">
        <v>334</v>
      </c>
      <c r="D106" s="338">
        <f>SUM(D107:D110)</f>
        <v>79.66</v>
      </c>
      <c r="E106" s="153">
        <f>SUM(E107:E110)</f>
        <v>0.79659999999999997</v>
      </c>
      <c r="F106" s="154">
        <f t="shared" ref="F106:F140" si="55">SUM(G106:I106)</f>
        <v>27.084399999999999</v>
      </c>
      <c r="G106" s="155">
        <f>SUM(G107:G110)</f>
        <v>2.3897999999999997</v>
      </c>
      <c r="H106" s="156">
        <f>SUM(H107:H110)</f>
        <v>0.79659999999999997</v>
      </c>
      <c r="I106" s="157">
        <f>SUM(I107:I110)</f>
        <v>23.898</v>
      </c>
      <c r="J106" s="154">
        <f t="shared" si="38"/>
        <v>51.778999999999996</v>
      </c>
      <c r="K106" s="155">
        <f t="shared" ref="K106:P106" si="56">SUM(K107:K110)</f>
        <v>31.863999999999997</v>
      </c>
      <c r="L106" s="156">
        <f t="shared" si="56"/>
        <v>19.118399999999998</v>
      </c>
      <c r="M106" s="156">
        <f t="shared" si="56"/>
        <v>0.79659999999999997</v>
      </c>
      <c r="N106" s="152">
        <f t="shared" si="56"/>
        <v>0</v>
      </c>
      <c r="O106" s="153">
        <f t="shared" si="56"/>
        <v>0</v>
      </c>
      <c r="P106" s="154">
        <f t="shared" si="56"/>
        <v>0</v>
      </c>
      <c r="Q106" s="340"/>
      <c r="R106" s="326"/>
    </row>
    <row r="107" spans="2:18" s="1" customFormat="1" x14ac:dyDescent="0.25">
      <c r="B107" s="259" t="s">
        <v>420</v>
      </c>
      <c r="C107" s="260" t="s">
        <v>336</v>
      </c>
      <c r="D107" s="335">
        <v>75.69</v>
      </c>
      <c r="E107" s="209">
        <f>IFERROR($D$107*E158/100, 0)</f>
        <v>0.75690000000000002</v>
      </c>
      <c r="F107" s="206">
        <f t="shared" si="55"/>
        <v>25.734599999999997</v>
      </c>
      <c r="G107" s="210">
        <f>IFERROR($D$107*G158/100, 0)</f>
        <v>2.2706999999999997</v>
      </c>
      <c r="H107" s="211">
        <f>IFERROR($D$107*H158/100, 0)</f>
        <v>0.75690000000000002</v>
      </c>
      <c r="I107" s="212">
        <f>IFERROR($D$107*I158/100, 0)</f>
        <v>22.706999999999997</v>
      </c>
      <c r="J107" s="206">
        <f t="shared" si="38"/>
        <v>49.198499999999996</v>
      </c>
      <c r="K107" s="210">
        <f t="shared" ref="K107:P107" si="57">IFERROR($D$107*K158/100, 0)</f>
        <v>30.276</v>
      </c>
      <c r="L107" s="211">
        <f t="shared" si="57"/>
        <v>18.165599999999998</v>
      </c>
      <c r="M107" s="211">
        <f t="shared" si="57"/>
        <v>0.75690000000000002</v>
      </c>
      <c r="N107" s="208">
        <f t="shared" si="57"/>
        <v>0</v>
      </c>
      <c r="O107" s="209">
        <f t="shared" si="57"/>
        <v>0</v>
      </c>
      <c r="P107" s="206">
        <f t="shared" si="57"/>
        <v>0</v>
      </c>
      <c r="Q107" s="341"/>
      <c r="R107" s="337"/>
    </row>
    <row r="108" spans="2:18" s="1" customFormat="1" x14ac:dyDescent="0.25">
      <c r="B108" s="259" t="s">
        <v>421</v>
      </c>
      <c r="C108" s="260" t="s">
        <v>338</v>
      </c>
      <c r="D108" s="335">
        <v>1.32</v>
      </c>
      <c r="E108" s="209">
        <f>IFERROR($D$108*E159/100, 0)</f>
        <v>1.32E-2</v>
      </c>
      <c r="F108" s="206">
        <f t="shared" si="55"/>
        <v>0.44880000000000003</v>
      </c>
      <c r="G108" s="210">
        <f>IFERROR($D$108*G159/100, 0)</f>
        <v>3.9599999999999996E-2</v>
      </c>
      <c r="H108" s="211">
        <f>IFERROR($D$108*H159/100, 0)</f>
        <v>1.32E-2</v>
      </c>
      <c r="I108" s="212">
        <f>IFERROR($D$108*I159/100, 0)</f>
        <v>0.39600000000000002</v>
      </c>
      <c r="J108" s="206">
        <f t="shared" si="38"/>
        <v>0.85799999999999998</v>
      </c>
      <c r="K108" s="210">
        <f t="shared" ref="K108:P108" si="58">IFERROR($D$108*K159/100, 0)</f>
        <v>0.52800000000000002</v>
      </c>
      <c r="L108" s="211">
        <f t="shared" si="58"/>
        <v>0.31679999999999997</v>
      </c>
      <c r="M108" s="211">
        <f t="shared" si="58"/>
        <v>1.32E-2</v>
      </c>
      <c r="N108" s="208">
        <f t="shared" si="58"/>
        <v>0</v>
      </c>
      <c r="O108" s="209">
        <f t="shared" si="58"/>
        <v>0</v>
      </c>
      <c r="P108" s="206">
        <f t="shared" si="58"/>
        <v>0</v>
      </c>
      <c r="Q108" s="341"/>
      <c r="R108" s="337"/>
    </row>
    <row r="109" spans="2:18" s="1" customFormat="1" x14ac:dyDescent="0.25">
      <c r="B109" s="259" t="s">
        <v>422</v>
      </c>
      <c r="C109" s="260" t="s">
        <v>340</v>
      </c>
      <c r="D109" s="335">
        <v>2.65</v>
      </c>
      <c r="E109" s="209">
        <f>IFERROR($D$109*E160/100, 0)</f>
        <v>2.6499999999999999E-2</v>
      </c>
      <c r="F109" s="206">
        <f t="shared" si="55"/>
        <v>0.90100000000000002</v>
      </c>
      <c r="G109" s="210">
        <f>IFERROR($D$109*G160/100, 0)</f>
        <v>7.9499999999999987E-2</v>
      </c>
      <c r="H109" s="211">
        <f>IFERROR($D$109*H160/100, 0)</f>
        <v>2.6499999999999999E-2</v>
      </c>
      <c r="I109" s="212">
        <f>IFERROR($D$109*I160/100, 0)</f>
        <v>0.79500000000000004</v>
      </c>
      <c r="J109" s="206">
        <f t="shared" si="38"/>
        <v>1.7224999999999999</v>
      </c>
      <c r="K109" s="210">
        <f t="shared" ref="K109:P109" si="59">IFERROR($D$109*K160/100, 0)</f>
        <v>1.06</v>
      </c>
      <c r="L109" s="211">
        <f t="shared" si="59"/>
        <v>0.6359999999999999</v>
      </c>
      <c r="M109" s="211">
        <f t="shared" si="59"/>
        <v>2.6499999999999999E-2</v>
      </c>
      <c r="N109" s="208">
        <f t="shared" si="59"/>
        <v>0</v>
      </c>
      <c r="O109" s="209">
        <f t="shared" si="59"/>
        <v>0</v>
      </c>
      <c r="P109" s="206">
        <f t="shared" si="59"/>
        <v>0</v>
      </c>
      <c r="Q109" s="336"/>
      <c r="R109" s="337"/>
    </row>
    <row r="110" spans="2:18" s="1" customFormat="1" ht="15.75" thickBot="1" x14ac:dyDescent="0.3">
      <c r="B110" s="259" t="s">
        <v>423</v>
      </c>
      <c r="C110" s="250" t="s">
        <v>342</v>
      </c>
      <c r="D110" s="342">
        <v>0</v>
      </c>
      <c r="E110" s="215">
        <f>IFERROR($D$110*E161/100, 0)</f>
        <v>0</v>
      </c>
      <c r="F110" s="216">
        <f t="shared" si="55"/>
        <v>0</v>
      </c>
      <c r="G110" s="217">
        <f>IFERROR($D$110*G161/100, 0)</f>
        <v>0</v>
      </c>
      <c r="H110" s="218">
        <f>IFERROR($D$110*H161/100, 0)</f>
        <v>0</v>
      </c>
      <c r="I110" s="219">
        <f>IFERROR($D$110*I161/100, 0)</f>
        <v>0</v>
      </c>
      <c r="J110" s="216">
        <f t="shared" si="38"/>
        <v>0</v>
      </c>
      <c r="K110" s="217">
        <f t="shared" ref="K110:P110" si="60">IFERROR($D$110*K161/100, 0)</f>
        <v>0</v>
      </c>
      <c r="L110" s="218">
        <f t="shared" si="60"/>
        <v>0</v>
      </c>
      <c r="M110" s="218">
        <f t="shared" si="60"/>
        <v>0</v>
      </c>
      <c r="N110" s="214">
        <f t="shared" si="60"/>
        <v>0</v>
      </c>
      <c r="O110" s="215">
        <f t="shared" si="60"/>
        <v>0</v>
      </c>
      <c r="P110" s="216">
        <f t="shared" si="60"/>
        <v>0</v>
      </c>
      <c r="Q110" s="336"/>
      <c r="R110" s="337"/>
    </row>
    <row r="111" spans="2:18" s="1" customFormat="1" x14ac:dyDescent="0.25">
      <c r="B111" s="150" t="s">
        <v>424</v>
      </c>
      <c r="C111" s="239" t="s">
        <v>344</v>
      </c>
      <c r="D111" s="338">
        <f>SUM(D112:D114)</f>
        <v>1.35</v>
      </c>
      <c r="E111" s="153">
        <f>SUM(E112:E114)</f>
        <v>1.3500000000000002E-2</v>
      </c>
      <c r="F111" s="154">
        <f t="shared" si="55"/>
        <v>0.45900000000000002</v>
      </c>
      <c r="G111" s="155">
        <f>SUM(G112:G114)</f>
        <v>4.0500000000000008E-2</v>
      </c>
      <c r="H111" s="156">
        <f>SUM(H112:H114)</f>
        <v>1.3500000000000002E-2</v>
      </c>
      <c r="I111" s="157">
        <f>SUM(I112:I114)</f>
        <v>0.40500000000000003</v>
      </c>
      <c r="J111" s="154">
        <f t="shared" si="38"/>
        <v>0.87750000000000006</v>
      </c>
      <c r="K111" s="155">
        <f t="shared" ref="K111:P111" si="61">SUM(K112:K114)</f>
        <v>0.54</v>
      </c>
      <c r="L111" s="156">
        <f t="shared" si="61"/>
        <v>0.32400000000000007</v>
      </c>
      <c r="M111" s="156">
        <f t="shared" si="61"/>
        <v>1.3500000000000002E-2</v>
      </c>
      <c r="N111" s="152">
        <f t="shared" si="61"/>
        <v>0</v>
      </c>
      <c r="O111" s="153">
        <f t="shared" si="61"/>
        <v>0</v>
      </c>
      <c r="P111" s="154">
        <f t="shared" si="61"/>
        <v>0</v>
      </c>
      <c r="Q111" s="325"/>
      <c r="R111" s="326"/>
    </row>
    <row r="112" spans="2:18" s="1" customFormat="1" x14ac:dyDescent="0.25">
      <c r="B112" s="259" t="s">
        <v>425</v>
      </c>
      <c r="C112" s="260" t="s">
        <v>350</v>
      </c>
      <c r="D112" s="335">
        <v>0.45</v>
      </c>
      <c r="E112" s="209">
        <f>IFERROR($D$112*E163/100, 0)</f>
        <v>4.5000000000000005E-3</v>
      </c>
      <c r="F112" s="206">
        <f t="shared" si="55"/>
        <v>0.15300000000000002</v>
      </c>
      <c r="G112" s="210">
        <f>IFERROR($D$112*G163/100, 0)</f>
        <v>1.3500000000000002E-2</v>
      </c>
      <c r="H112" s="211">
        <f>IFERROR($D$112*H163/100, 0)</f>
        <v>4.5000000000000005E-3</v>
      </c>
      <c r="I112" s="212">
        <f>IFERROR($D$112*I163/100, 0)</f>
        <v>0.13500000000000001</v>
      </c>
      <c r="J112" s="206">
        <f t="shared" si="38"/>
        <v>0.29250000000000004</v>
      </c>
      <c r="K112" s="210">
        <f t="shared" ref="K112:P112" si="62">IFERROR($D$112*K163/100, 0)</f>
        <v>0.18</v>
      </c>
      <c r="L112" s="211">
        <f t="shared" si="62"/>
        <v>0.10800000000000001</v>
      </c>
      <c r="M112" s="211">
        <f t="shared" si="62"/>
        <v>4.5000000000000005E-3</v>
      </c>
      <c r="N112" s="208">
        <f t="shared" si="62"/>
        <v>0</v>
      </c>
      <c r="O112" s="209">
        <f t="shared" si="62"/>
        <v>0</v>
      </c>
      <c r="P112" s="206">
        <f t="shared" si="62"/>
        <v>0</v>
      </c>
      <c r="Q112" s="336"/>
      <c r="R112" s="337"/>
    </row>
    <row r="113" spans="2:18" s="1" customFormat="1" x14ac:dyDescent="0.25">
      <c r="B113" s="262" t="s">
        <v>426</v>
      </c>
      <c r="C113" s="260" t="s">
        <v>352</v>
      </c>
      <c r="D113" s="342">
        <v>0</v>
      </c>
      <c r="E113" s="209">
        <f>IFERROR($D$113*E164/100, 0)</f>
        <v>0</v>
      </c>
      <c r="F113" s="206">
        <f t="shared" si="55"/>
        <v>0</v>
      </c>
      <c r="G113" s="210">
        <f>IFERROR($D$113*G164/100, 0)</f>
        <v>0</v>
      </c>
      <c r="H113" s="211">
        <f>IFERROR($D$113*H164/100, 0)</f>
        <v>0</v>
      </c>
      <c r="I113" s="212">
        <f>IFERROR($D$113*I164/100, 0)</f>
        <v>0</v>
      </c>
      <c r="J113" s="206">
        <f t="shared" si="38"/>
        <v>0</v>
      </c>
      <c r="K113" s="210">
        <f t="shared" ref="K113:P113" si="63">IFERROR($D$113*K164/100, 0)</f>
        <v>0</v>
      </c>
      <c r="L113" s="211">
        <f t="shared" si="63"/>
        <v>0</v>
      </c>
      <c r="M113" s="211">
        <f t="shared" si="63"/>
        <v>0</v>
      </c>
      <c r="N113" s="208">
        <f t="shared" si="63"/>
        <v>0</v>
      </c>
      <c r="O113" s="209">
        <f t="shared" si="63"/>
        <v>0</v>
      </c>
      <c r="P113" s="206">
        <f t="shared" si="63"/>
        <v>0</v>
      </c>
      <c r="Q113" s="336"/>
      <c r="R113" s="337"/>
    </row>
    <row r="114" spans="2:18" s="1" customFormat="1" ht="15.75" thickBot="1" x14ac:dyDescent="0.3">
      <c r="B114" s="262" t="s">
        <v>427</v>
      </c>
      <c r="C114" s="250" t="s">
        <v>354</v>
      </c>
      <c r="D114" s="342">
        <v>0.9</v>
      </c>
      <c r="E114" s="209">
        <f>IFERROR($D$114*E165/100, 0)</f>
        <v>9.0000000000000011E-3</v>
      </c>
      <c r="F114" s="216">
        <f t="shared" si="55"/>
        <v>0.30600000000000005</v>
      </c>
      <c r="G114" s="217">
        <f>IFERROR($D$114*G165/100, 0)</f>
        <v>2.7000000000000003E-2</v>
      </c>
      <c r="H114" s="218">
        <f>IFERROR($D$114*H165/100, 0)</f>
        <v>9.0000000000000011E-3</v>
      </c>
      <c r="I114" s="219">
        <f>IFERROR($D$114*I165/100, 0)</f>
        <v>0.27</v>
      </c>
      <c r="J114" s="216">
        <f t="shared" si="38"/>
        <v>0.58500000000000008</v>
      </c>
      <c r="K114" s="217">
        <f t="shared" ref="K114:P114" si="64">IFERROR($D$114*K165/100, 0)</f>
        <v>0.36</v>
      </c>
      <c r="L114" s="218">
        <f t="shared" si="64"/>
        <v>0.21600000000000003</v>
      </c>
      <c r="M114" s="218">
        <f t="shared" si="64"/>
        <v>9.0000000000000011E-3</v>
      </c>
      <c r="N114" s="214">
        <f t="shared" si="64"/>
        <v>0</v>
      </c>
      <c r="O114" s="215">
        <f t="shared" si="64"/>
        <v>0</v>
      </c>
      <c r="P114" s="216">
        <f t="shared" si="64"/>
        <v>0</v>
      </c>
      <c r="Q114" s="336"/>
      <c r="R114" s="337"/>
    </row>
    <row r="115" spans="2:18" s="1" customFormat="1" x14ac:dyDescent="0.25">
      <c r="B115" s="150" t="s">
        <v>428</v>
      </c>
      <c r="C115" s="239" t="s">
        <v>356</v>
      </c>
      <c r="D115" s="338">
        <f>SUM(D116:D117)</f>
        <v>0</v>
      </c>
      <c r="E115" s="153">
        <f>E116+E117</f>
        <v>0</v>
      </c>
      <c r="F115" s="154">
        <f t="shared" si="55"/>
        <v>0</v>
      </c>
      <c r="G115" s="155">
        <f>G116+G117</f>
        <v>0</v>
      </c>
      <c r="H115" s="156">
        <f>H116+H117</f>
        <v>0</v>
      </c>
      <c r="I115" s="157">
        <f>I116+I117</f>
        <v>0</v>
      </c>
      <c r="J115" s="154">
        <f t="shared" si="38"/>
        <v>0</v>
      </c>
      <c r="K115" s="155">
        <f t="shared" ref="K115:P115" si="65">K116+K117</f>
        <v>0</v>
      </c>
      <c r="L115" s="156">
        <f t="shared" si="65"/>
        <v>0</v>
      </c>
      <c r="M115" s="156">
        <f t="shared" si="65"/>
        <v>0</v>
      </c>
      <c r="N115" s="152">
        <f t="shared" si="65"/>
        <v>0</v>
      </c>
      <c r="O115" s="153">
        <f t="shared" si="65"/>
        <v>0</v>
      </c>
      <c r="P115" s="154">
        <f t="shared" si="65"/>
        <v>0</v>
      </c>
      <c r="Q115" s="325"/>
      <c r="R115" s="326"/>
    </row>
    <row r="116" spans="2:18" s="1" customFormat="1" x14ac:dyDescent="0.25">
      <c r="B116" s="259" t="s">
        <v>429</v>
      </c>
      <c r="C116" s="260" t="s">
        <v>358</v>
      </c>
      <c r="D116" s="343">
        <v>0</v>
      </c>
      <c r="E116" s="209">
        <f>IFERROR($D$116*E167/100, 0)</f>
        <v>0</v>
      </c>
      <c r="F116" s="206">
        <f t="shared" si="55"/>
        <v>0</v>
      </c>
      <c r="G116" s="210">
        <f>IFERROR($D$116*G167/100, 0)</f>
        <v>0</v>
      </c>
      <c r="H116" s="211">
        <f>IFERROR($D$116*H167/100, 0)</f>
        <v>0</v>
      </c>
      <c r="I116" s="212">
        <f>IFERROR($D$116*I167/100, 0)</f>
        <v>0</v>
      </c>
      <c r="J116" s="206">
        <f t="shared" si="38"/>
        <v>0</v>
      </c>
      <c r="K116" s="210">
        <f t="shared" ref="K116:P116" si="66">IFERROR($D$116*K167/100, 0)</f>
        <v>0</v>
      </c>
      <c r="L116" s="211">
        <f t="shared" si="66"/>
        <v>0</v>
      </c>
      <c r="M116" s="211">
        <f t="shared" si="66"/>
        <v>0</v>
      </c>
      <c r="N116" s="208">
        <f t="shared" si="66"/>
        <v>0</v>
      </c>
      <c r="O116" s="209">
        <f t="shared" si="66"/>
        <v>0</v>
      </c>
      <c r="P116" s="206">
        <f t="shared" si="66"/>
        <v>0</v>
      </c>
      <c r="Q116" s="336"/>
      <c r="R116" s="337"/>
    </row>
    <row r="117" spans="2:18" s="1" customFormat="1" ht="15.75" thickBot="1" x14ac:dyDescent="0.3">
      <c r="B117" s="262" t="s">
        <v>430</v>
      </c>
      <c r="C117" s="250" t="s">
        <v>360</v>
      </c>
      <c r="D117" s="344">
        <v>0</v>
      </c>
      <c r="E117" s="215">
        <f>IFERROR($D$117*E168/100, 0)</f>
        <v>0</v>
      </c>
      <c r="F117" s="216">
        <f t="shared" si="55"/>
        <v>0</v>
      </c>
      <c r="G117" s="217">
        <f>IFERROR($D$117*G168/100, 0)</f>
        <v>0</v>
      </c>
      <c r="H117" s="218">
        <f>IFERROR($D$117*H168/100, 0)</f>
        <v>0</v>
      </c>
      <c r="I117" s="219">
        <f>IFERROR($D$117*I168/100, 0)</f>
        <v>0</v>
      </c>
      <c r="J117" s="216">
        <f t="shared" si="38"/>
        <v>0</v>
      </c>
      <c r="K117" s="217">
        <f t="shared" ref="K117:P117" si="67">IFERROR($D$117*K168/100, 0)</f>
        <v>0</v>
      </c>
      <c r="L117" s="218">
        <f t="shared" si="67"/>
        <v>0</v>
      </c>
      <c r="M117" s="218">
        <f t="shared" si="67"/>
        <v>0</v>
      </c>
      <c r="N117" s="214">
        <f t="shared" si="67"/>
        <v>0</v>
      </c>
      <c r="O117" s="215">
        <f t="shared" si="67"/>
        <v>0</v>
      </c>
      <c r="P117" s="216">
        <f t="shared" si="67"/>
        <v>0</v>
      </c>
      <c r="Q117" s="336"/>
      <c r="R117" s="337"/>
    </row>
    <row r="118" spans="2:18" s="1" customFormat="1" x14ac:dyDescent="0.25">
      <c r="B118" s="150" t="s">
        <v>431</v>
      </c>
      <c r="C118" s="239" t="s">
        <v>362</v>
      </c>
      <c r="D118" s="338">
        <f>SUM(D119:D132)</f>
        <v>0</v>
      </c>
      <c r="E118" s="153">
        <f>SUM(E119:E132)</f>
        <v>0</v>
      </c>
      <c r="F118" s="154">
        <f t="shared" si="55"/>
        <v>0</v>
      </c>
      <c r="G118" s="155">
        <f>SUM(G119:G132)</f>
        <v>0</v>
      </c>
      <c r="H118" s="156">
        <f>SUM(H119:H132)</f>
        <v>0</v>
      </c>
      <c r="I118" s="157">
        <f>SUM(I119:I132)</f>
        <v>0</v>
      </c>
      <c r="J118" s="154">
        <f t="shared" si="38"/>
        <v>0</v>
      </c>
      <c r="K118" s="155">
        <f t="shared" ref="K118:P118" si="68">SUM(K119:K132)</f>
        <v>0</v>
      </c>
      <c r="L118" s="156">
        <f t="shared" si="68"/>
        <v>0</v>
      </c>
      <c r="M118" s="156">
        <f t="shared" si="68"/>
        <v>0</v>
      </c>
      <c r="N118" s="152">
        <f t="shared" si="68"/>
        <v>0</v>
      </c>
      <c r="O118" s="153">
        <f t="shared" si="68"/>
        <v>0</v>
      </c>
      <c r="P118" s="154">
        <f t="shared" si="68"/>
        <v>0</v>
      </c>
      <c r="Q118" s="325"/>
      <c r="R118" s="326"/>
    </row>
    <row r="119" spans="2:18" s="1" customFormat="1" x14ac:dyDescent="0.25">
      <c r="B119" s="259" t="s">
        <v>432</v>
      </c>
      <c r="C119" s="260" t="s">
        <v>364</v>
      </c>
      <c r="D119" s="335">
        <v>0</v>
      </c>
      <c r="E119" s="209">
        <f>IFERROR($D$119*E170/100, 0)</f>
        <v>0</v>
      </c>
      <c r="F119" s="206">
        <f t="shared" si="55"/>
        <v>0</v>
      </c>
      <c r="G119" s="210">
        <f>IFERROR($D$119*G170/100, 0)</f>
        <v>0</v>
      </c>
      <c r="H119" s="211">
        <f>IFERROR($D$119*H170/100, 0)</f>
        <v>0</v>
      </c>
      <c r="I119" s="212">
        <f>IFERROR($D$119*I170/100, 0)</f>
        <v>0</v>
      </c>
      <c r="J119" s="206">
        <f t="shared" si="38"/>
        <v>0</v>
      </c>
      <c r="K119" s="210">
        <f t="shared" ref="K119:P119" si="69">IFERROR($D$119*K170/100, 0)</f>
        <v>0</v>
      </c>
      <c r="L119" s="211">
        <f t="shared" si="69"/>
        <v>0</v>
      </c>
      <c r="M119" s="211">
        <f t="shared" si="69"/>
        <v>0</v>
      </c>
      <c r="N119" s="208">
        <f t="shared" si="69"/>
        <v>0</v>
      </c>
      <c r="O119" s="209">
        <f t="shared" si="69"/>
        <v>0</v>
      </c>
      <c r="P119" s="206">
        <f t="shared" si="69"/>
        <v>0</v>
      </c>
      <c r="Q119" s="336"/>
      <c r="R119" s="337"/>
    </row>
    <row r="120" spans="2:18" s="1" customFormat="1" x14ac:dyDescent="0.25">
      <c r="B120" s="259" t="s">
        <v>433</v>
      </c>
      <c r="C120" s="260" t="s">
        <v>366</v>
      </c>
      <c r="D120" s="335">
        <v>0</v>
      </c>
      <c r="E120" s="209">
        <f>IFERROR($D$120*E171/100, 0)</f>
        <v>0</v>
      </c>
      <c r="F120" s="206">
        <f t="shared" si="55"/>
        <v>0</v>
      </c>
      <c r="G120" s="210">
        <f>IFERROR($D$120*G171/100, 0)</f>
        <v>0</v>
      </c>
      <c r="H120" s="211">
        <f>IFERROR($D$120*H171/100, 0)</f>
        <v>0</v>
      </c>
      <c r="I120" s="212">
        <f>IFERROR($D$120*I171/100, 0)</f>
        <v>0</v>
      </c>
      <c r="J120" s="206">
        <f t="shared" si="38"/>
        <v>0</v>
      </c>
      <c r="K120" s="210">
        <f t="shared" ref="K120:P120" si="70">IFERROR($D$120*K171/100, 0)</f>
        <v>0</v>
      </c>
      <c r="L120" s="211">
        <f t="shared" si="70"/>
        <v>0</v>
      </c>
      <c r="M120" s="211">
        <f t="shared" si="70"/>
        <v>0</v>
      </c>
      <c r="N120" s="208">
        <f t="shared" si="70"/>
        <v>0</v>
      </c>
      <c r="O120" s="209">
        <f t="shared" si="70"/>
        <v>0</v>
      </c>
      <c r="P120" s="206">
        <f t="shared" si="70"/>
        <v>0</v>
      </c>
      <c r="Q120" s="336"/>
      <c r="R120" s="337"/>
    </row>
    <row r="121" spans="2:18" s="1" customFormat="1" x14ac:dyDescent="0.25">
      <c r="B121" s="259" t="s">
        <v>434</v>
      </c>
      <c r="C121" s="260" t="s">
        <v>368</v>
      </c>
      <c r="D121" s="335">
        <v>0</v>
      </c>
      <c r="E121" s="209">
        <f>IFERROR($D$121*E172/100, 0)</f>
        <v>0</v>
      </c>
      <c r="F121" s="206">
        <f t="shared" si="55"/>
        <v>0</v>
      </c>
      <c r="G121" s="210">
        <f>IFERROR($D$121*G172/100, 0)</f>
        <v>0</v>
      </c>
      <c r="H121" s="211">
        <f>IFERROR($D$121*H172/100, 0)</f>
        <v>0</v>
      </c>
      <c r="I121" s="212">
        <f>IFERROR($D$121*I172/100, 0)</f>
        <v>0</v>
      </c>
      <c r="J121" s="206">
        <f t="shared" ref="J121:J140" si="71">SUM(K121:M121)</f>
        <v>0</v>
      </c>
      <c r="K121" s="210">
        <f t="shared" ref="K121:P121" si="72">IFERROR($D$121*K172/100, 0)</f>
        <v>0</v>
      </c>
      <c r="L121" s="211">
        <f t="shared" si="72"/>
        <v>0</v>
      </c>
      <c r="M121" s="211">
        <f t="shared" si="72"/>
        <v>0</v>
      </c>
      <c r="N121" s="208">
        <f t="shared" si="72"/>
        <v>0</v>
      </c>
      <c r="O121" s="209">
        <f t="shared" si="72"/>
        <v>0</v>
      </c>
      <c r="P121" s="206">
        <f t="shared" si="72"/>
        <v>0</v>
      </c>
      <c r="Q121" s="336"/>
      <c r="R121" s="337"/>
    </row>
    <row r="122" spans="2:18" s="1" customFormat="1" x14ac:dyDescent="0.25">
      <c r="B122" s="259" t="s">
        <v>435</v>
      </c>
      <c r="C122" s="260" t="s">
        <v>370</v>
      </c>
      <c r="D122" s="335">
        <v>0</v>
      </c>
      <c r="E122" s="209">
        <f>IFERROR($D$122*E173/100, 0)</f>
        <v>0</v>
      </c>
      <c r="F122" s="206">
        <f t="shared" si="55"/>
        <v>0</v>
      </c>
      <c r="G122" s="210">
        <f>IFERROR($D$122*G173/100, 0)</f>
        <v>0</v>
      </c>
      <c r="H122" s="211">
        <f>IFERROR($D$122*H173/100, 0)</f>
        <v>0</v>
      </c>
      <c r="I122" s="212">
        <f>IFERROR($D$122*I173/100, 0)</f>
        <v>0</v>
      </c>
      <c r="J122" s="206">
        <f t="shared" si="71"/>
        <v>0</v>
      </c>
      <c r="K122" s="210">
        <f t="shared" ref="K122:P122" si="73">IFERROR($D$122*K173/100, 0)</f>
        <v>0</v>
      </c>
      <c r="L122" s="211">
        <f t="shared" si="73"/>
        <v>0</v>
      </c>
      <c r="M122" s="211">
        <f t="shared" si="73"/>
        <v>0</v>
      </c>
      <c r="N122" s="208">
        <f t="shared" si="73"/>
        <v>0</v>
      </c>
      <c r="O122" s="209">
        <f t="shared" si="73"/>
        <v>0</v>
      </c>
      <c r="P122" s="206">
        <f t="shared" si="73"/>
        <v>0</v>
      </c>
      <c r="Q122" s="336"/>
      <c r="R122" s="337"/>
    </row>
    <row r="123" spans="2:18" s="1" customFormat="1" x14ac:dyDescent="0.25">
      <c r="B123" s="259" t="s">
        <v>436</v>
      </c>
      <c r="C123" s="260" t="s">
        <v>372</v>
      </c>
      <c r="D123" s="335">
        <v>0</v>
      </c>
      <c r="E123" s="209">
        <f>IFERROR($D$123*E174/100, 0)</f>
        <v>0</v>
      </c>
      <c r="F123" s="206">
        <f t="shared" si="55"/>
        <v>0</v>
      </c>
      <c r="G123" s="210">
        <f>IFERROR($D$123*G174/100, 0)</f>
        <v>0</v>
      </c>
      <c r="H123" s="211">
        <f>IFERROR($D$123*H174/100, 0)</f>
        <v>0</v>
      </c>
      <c r="I123" s="212">
        <f>IFERROR($D$123*I174/100, 0)</f>
        <v>0</v>
      </c>
      <c r="J123" s="206">
        <f t="shared" si="71"/>
        <v>0</v>
      </c>
      <c r="K123" s="210">
        <f t="shared" ref="K123:P123" si="74">IFERROR($D$123*K174/100, 0)</f>
        <v>0</v>
      </c>
      <c r="L123" s="211">
        <f t="shared" si="74"/>
        <v>0</v>
      </c>
      <c r="M123" s="211">
        <f t="shared" si="74"/>
        <v>0</v>
      </c>
      <c r="N123" s="208">
        <f t="shared" si="74"/>
        <v>0</v>
      </c>
      <c r="O123" s="209">
        <f t="shared" si="74"/>
        <v>0</v>
      </c>
      <c r="P123" s="206">
        <f t="shared" si="74"/>
        <v>0</v>
      </c>
      <c r="Q123" s="336"/>
      <c r="R123" s="337"/>
    </row>
    <row r="124" spans="2:18" s="1" customFormat="1" x14ac:dyDescent="0.25">
      <c r="B124" s="259" t="s">
        <v>437</v>
      </c>
      <c r="C124" s="260" t="s">
        <v>374</v>
      </c>
      <c r="D124" s="343">
        <v>0</v>
      </c>
      <c r="E124" s="209">
        <f>IFERROR($D$124*E175/100, 0)</f>
        <v>0</v>
      </c>
      <c r="F124" s="206">
        <f t="shared" si="55"/>
        <v>0</v>
      </c>
      <c r="G124" s="210">
        <f>IFERROR($D$124*G175/100, 0)</f>
        <v>0</v>
      </c>
      <c r="H124" s="211">
        <f>IFERROR($D$124*H175/100, 0)</f>
        <v>0</v>
      </c>
      <c r="I124" s="212">
        <f>IFERROR($D$124*I175/100, 0)</f>
        <v>0</v>
      </c>
      <c r="J124" s="206">
        <f t="shared" si="71"/>
        <v>0</v>
      </c>
      <c r="K124" s="210">
        <f t="shared" ref="K124:P124" si="75">IFERROR($D$124*K175/100, 0)</f>
        <v>0</v>
      </c>
      <c r="L124" s="211">
        <f t="shared" si="75"/>
        <v>0</v>
      </c>
      <c r="M124" s="211">
        <f t="shared" si="75"/>
        <v>0</v>
      </c>
      <c r="N124" s="208">
        <f t="shared" si="75"/>
        <v>0</v>
      </c>
      <c r="O124" s="209">
        <f t="shared" si="75"/>
        <v>0</v>
      </c>
      <c r="P124" s="206">
        <f t="shared" si="75"/>
        <v>0</v>
      </c>
      <c r="Q124" s="336"/>
      <c r="R124" s="337"/>
    </row>
    <row r="125" spans="2:18" s="1" customFormat="1" x14ac:dyDescent="0.25">
      <c r="B125" s="259" t="s">
        <v>438</v>
      </c>
      <c r="C125" s="260" t="s">
        <v>376</v>
      </c>
      <c r="D125" s="335">
        <v>0</v>
      </c>
      <c r="E125" s="209">
        <f>IFERROR($D$125*E176/100, 0)</f>
        <v>0</v>
      </c>
      <c r="F125" s="206">
        <f t="shared" si="55"/>
        <v>0</v>
      </c>
      <c r="G125" s="210">
        <f>IFERROR($D$125*G176/100, 0)</f>
        <v>0</v>
      </c>
      <c r="H125" s="211">
        <f>IFERROR($D$125*H176/100, 0)</f>
        <v>0</v>
      </c>
      <c r="I125" s="212">
        <f>IFERROR($D$125*I176/100, 0)</f>
        <v>0</v>
      </c>
      <c r="J125" s="206">
        <f t="shared" si="71"/>
        <v>0</v>
      </c>
      <c r="K125" s="210">
        <f t="shared" ref="K125:P125" si="76">IFERROR($D$125*K176/100, 0)</f>
        <v>0</v>
      </c>
      <c r="L125" s="211">
        <f t="shared" si="76"/>
        <v>0</v>
      </c>
      <c r="M125" s="211">
        <f t="shared" si="76"/>
        <v>0</v>
      </c>
      <c r="N125" s="208">
        <f t="shared" si="76"/>
        <v>0</v>
      </c>
      <c r="O125" s="209">
        <f t="shared" si="76"/>
        <v>0</v>
      </c>
      <c r="P125" s="206">
        <f t="shared" si="76"/>
        <v>0</v>
      </c>
      <c r="Q125" s="336"/>
      <c r="R125" s="337"/>
    </row>
    <row r="126" spans="2:18" s="1" customFormat="1" x14ac:dyDescent="0.25">
      <c r="B126" s="259" t="s">
        <v>439</v>
      </c>
      <c r="C126" s="260" t="s">
        <v>378</v>
      </c>
      <c r="D126" s="335">
        <v>0</v>
      </c>
      <c r="E126" s="209">
        <f>IFERROR($D$126*E177/100, 0)</f>
        <v>0</v>
      </c>
      <c r="F126" s="206">
        <f t="shared" si="55"/>
        <v>0</v>
      </c>
      <c r="G126" s="210">
        <f>IFERROR($D$126*G177/100, 0)</f>
        <v>0</v>
      </c>
      <c r="H126" s="211">
        <f>IFERROR($D$126*H177/100, 0)</f>
        <v>0</v>
      </c>
      <c r="I126" s="212">
        <f>IFERROR($D$126*I177/100, 0)</f>
        <v>0</v>
      </c>
      <c r="J126" s="206">
        <f t="shared" si="71"/>
        <v>0</v>
      </c>
      <c r="K126" s="210">
        <f t="shared" ref="K126:P126" si="77">IFERROR($D$126*K177/100, 0)</f>
        <v>0</v>
      </c>
      <c r="L126" s="211">
        <f t="shared" si="77"/>
        <v>0</v>
      </c>
      <c r="M126" s="211">
        <f t="shared" si="77"/>
        <v>0</v>
      </c>
      <c r="N126" s="208">
        <f t="shared" si="77"/>
        <v>0</v>
      </c>
      <c r="O126" s="209">
        <f t="shared" si="77"/>
        <v>0</v>
      </c>
      <c r="P126" s="206">
        <f t="shared" si="77"/>
        <v>0</v>
      </c>
      <c r="Q126" s="336"/>
      <c r="R126" s="337"/>
    </row>
    <row r="127" spans="2:18" s="1" customFormat="1" x14ac:dyDescent="0.25">
      <c r="B127" s="259" t="s">
        <v>440</v>
      </c>
      <c r="C127" s="260" t="s">
        <v>380</v>
      </c>
      <c r="D127" s="335">
        <v>0</v>
      </c>
      <c r="E127" s="209">
        <f>IFERROR($D$127*E178/100, 0)</f>
        <v>0</v>
      </c>
      <c r="F127" s="206">
        <f t="shared" si="55"/>
        <v>0</v>
      </c>
      <c r="G127" s="210">
        <f>IFERROR($D$127*G178/100, 0)</f>
        <v>0</v>
      </c>
      <c r="H127" s="211">
        <f>IFERROR($D$127*H178/100, 0)</f>
        <v>0</v>
      </c>
      <c r="I127" s="212">
        <f>IFERROR($D$127*I178/100, 0)</f>
        <v>0</v>
      </c>
      <c r="J127" s="206">
        <f t="shared" si="71"/>
        <v>0</v>
      </c>
      <c r="K127" s="210">
        <f t="shared" ref="K127:P127" si="78">IFERROR($D$127*K178/100, 0)</f>
        <v>0</v>
      </c>
      <c r="L127" s="211">
        <f t="shared" si="78"/>
        <v>0</v>
      </c>
      <c r="M127" s="211">
        <f t="shared" si="78"/>
        <v>0</v>
      </c>
      <c r="N127" s="208">
        <f t="shared" si="78"/>
        <v>0</v>
      </c>
      <c r="O127" s="209">
        <f t="shared" si="78"/>
        <v>0</v>
      </c>
      <c r="P127" s="206">
        <f t="shared" si="78"/>
        <v>0</v>
      </c>
      <c r="Q127" s="336"/>
      <c r="R127" s="337"/>
    </row>
    <row r="128" spans="2:18" s="1" customFormat="1" x14ac:dyDescent="0.25">
      <c r="B128" s="259" t="s">
        <v>441</v>
      </c>
      <c r="C128" s="260" t="s">
        <v>382</v>
      </c>
      <c r="D128" s="335">
        <v>0</v>
      </c>
      <c r="E128" s="209">
        <f>IFERROR($D$128*E179/100, 0)</f>
        <v>0</v>
      </c>
      <c r="F128" s="206">
        <f t="shared" si="55"/>
        <v>0</v>
      </c>
      <c r="G128" s="210">
        <f>IFERROR($D$128*G179/100, 0)</f>
        <v>0</v>
      </c>
      <c r="H128" s="211">
        <f>IFERROR($D$128*H179/100, 0)</f>
        <v>0</v>
      </c>
      <c r="I128" s="212">
        <f>IFERROR($D$128*I179/100, 0)</f>
        <v>0</v>
      </c>
      <c r="J128" s="206">
        <f t="shared" si="71"/>
        <v>0</v>
      </c>
      <c r="K128" s="210">
        <f t="shared" ref="K128:P128" si="79">IFERROR($D$128*K179/100, 0)</f>
        <v>0</v>
      </c>
      <c r="L128" s="211">
        <f t="shared" si="79"/>
        <v>0</v>
      </c>
      <c r="M128" s="211">
        <f t="shared" si="79"/>
        <v>0</v>
      </c>
      <c r="N128" s="208">
        <f t="shared" si="79"/>
        <v>0</v>
      </c>
      <c r="O128" s="209">
        <f t="shared" si="79"/>
        <v>0</v>
      </c>
      <c r="P128" s="206">
        <f t="shared" si="79"/>
        <v>0</v>
      </c>
      <c r="Q128" s="336"/>
      <c r="R128" s="337"/>
    </row>
    <row r="129" spans="2:18" s="1" customFormat="1" x14ac:dyDescent="0.25">
      <c r="B129" s="259" t="s">
        <v>442</v>
      </c>
      <c r="C129" s="260" t="s">
        <v>384</v>
      </c>
      <c r="D129" s="335">
        <v>0</v>
      </c>
      <c r="E129" s="209">
        <f>IFERROR($D$129*E180/100, 0)</f>
        <v>0</v>
      </c>
      <c r="F129" s="206">
        <f t="shared" si="55"/>
        <v>0</v>
      </c>
      <c r="G129" s="210">
        <f>IFERROR($D$129*G180/100, 0)</f>
        <v>0</v>
      </c>
      <c r="H129" s="211">
        <f>IFERROR($D$129*H180/100, 0)</f>
        <v>0</v>
      </c>
      <c r="I129" s="212">
        <f>IFERROR($D$129*I180/100, 0)</f>
        <v>0</v>
      </c>
      <c r="J129" s="206">
        <f t="shared" si="71"/>
        <v>0</v>
      </c>
      <c r="K129" s="210">
        <f t="shared" ref="K129:P129" si="80">IFERROR($D$129*K180/100, 0)</f>
        <v>0</v>
      </c>
      <c r="L129" s="211">
        <f t="shared" si="80"/>
        <v>0</v>
      </c>
      <c r="M129" s="211">
        <f t="shared" si="80"/>
        <v>0</v>
      </c>
      <c r="N129" s="208">
        <f t="shared" si="80"/>
        <v>0</v>
      </c>
      <c r="O129" s="209">
        <f t="shared" si="80"/>
        <v>0</v>
      </c>
      <c r="P129" s="206">
        <f t="shared" si="80"/>
        <v>0</v>
      </c>
      <c r="Q129" s="336"/>
      <c r="R129" s="337"/>
    </row>
    <row r="130" spans="2:18" s="1" customFormat="1" x14ac:dyDescent="0.25">
      <c r="B130" s="259" t="s">
        <v>443</v>
      </c>
      <c r="C130" s="260" t="s">
        <v>386</v>
      </c>
      <c r="D130" s="335">
        <v>0</v>
      </c>
      <c r="E130" s="209">
        <f>IFERROR($D$130*E181/100, 0)</f>
        <v>0</v>
      </c>
      <c r="F130" s="206">
        <f t="shared" si="55"/>
        <v>0</v>
      </c>
      <c r="G130" s="210">
        <f>IFERROR($D$130*G181/100, 0)</f>
        <v>0</v>
      </c>
      <c r="H130" s="211">
        <f>IFERROR($D$130*H181/100, 0)</f>
        <v>0</v>
      </c>
      <c r="I130" s="212">
        <f>IFERROR($D$130*I181/100, 0)</f>
        <v>0</v>
      </c>
      <c r="J130" s="206">
        <f t="shared" si="71"/>
        <v>0</v>
      </c>
      <c r="K130" s="210">
        <f t="shared" ref="K130:P130" si="81">IFERROR($D$130*K181/100, 0)</f>
        <v>0</v>
      </c>
      <c r="L130" s="211">
        <f t="shared" si="81"/>
        <v>0</v>
      </c>
      <c r="M130" s="211">
        <f t="shared" si="81"/>
        <v>0</v>
      </c>
      <c r="N130" s="208">
        <f t="shared" si="81"/>
        <v>0</v>
      </c>
      <c r="O130" s="209">
        <f t="shared" si="81"/>
        <v>0</v>
      </c>
      <c r="P130" s="206">
        <f t="shared" si="81"/>
        <v>0</v>
      </c>
      <c r="Q130" s="336"/>
      <c r="R130" s="337"/>
    </row>
    <row r="131" spans="2:18" s="1" customFormat="1" x14ac:dyDescent="0.25">
      <c r="B131" s="259" t="s">
        <v>444</v>
      </c>
      <c r="C131" s="260" t="s">
        <v>388</v>
      </c>
      <c r="D131" s="335">
        <v>0</v>
      </c>
      <c r="E131" s="209">
        <f>IFERROR($D$131*E182/100, 0)</f>
        <v>0</v>
      </c>
      <c r="F131" s="206">
        <f t="shared" si="55"/>
        <v>0</v>
      </c>
      <c r="G131" s="210">
        <f>IFERROR($D$131*G182/100, 0)</f>
        <v>0</v>
      </c>
      <c r="H131" s="211">
        <f>IFERROR($D$131*H182/100, 0)</f>
        <v>0</v>
      </c>
      <c r="I131" s="212">
        <f>IFERROR($D$131*I182/100, 0)</f>
        <v>0</v>
      </c>
      <c r="J131" s="206">
        <f t="shared" si="71"/>
        <v>0</v>
      </c>
      <c r="K131" s="210">
        <f t="shared" ref="K131:P131" si="82">IFERROR($D$131*K182/100, 0)</f>
        <v>0</v>
      </c>
      <c r="L131" s="211">
        <f t="shared" si="82"/>
        <v>0</v>
      </c>
      <c r="M131" s="211">
        <f t="shared" si="82"/>
        <v>0</v>
      </c>
      <c r="N131" s="208">
        <f t="shared" si="82"/>
        <v>0</v>
      </c>
      <c r="O131" s="209">
        <f t="shared" si="82"/>
        <v>0</v>
      </c>
      <c r="P131" s="206">
        <f t="shared" si="82"/>
        <v>0</v>
      </c>
      <c r="Q131" s="336"/>
      <c r="R131" s="337"/>
    </row>
    <row r="132" spans="2:18" s="1" customFormat="1" ht="15.75" thickBot="1" x14ac:dyDescent="0.3">
      <c r="B132" s="282" t="s">
        <v>445</v>
      </c>
      <c r="C132" s="283" t="s">
        <v>390</v>
      </c>
      <c r="D132" s="345">
        <v>0</v>
      </c>
      <c r="E132" s="346">
        <f>IFERROR($D$132*E183/100, 0)</f>
        <v>0</v>
      </c>
      <c r="F132" s="347">
        <f t="shared" si="55"/>
        <v>0</v>
      </c>
      <c r="G132" s="348">
        <f>IFERROR($D$132*G183/100, 0)</f>
        <v>0</v>
      </c>
      <c r="H132" s="349">
        <f>IFERROR($D$132*H183/100, 0)</f>
        <v>0</v>
      </c>
      <c r="I132" s="350">
        <f>IFERROR($D$132*I183/100, 0)</f>
        <v>0</v>
      </c>
      <c r="J132" s="347">
        <f t="shared" si="71"/>
        <v>0</v>
      </c>
      <c r="K132" s="348">
        <f t="shared" ref="K132:P132" si="83">IFERROR($D$132*K183/100, 0)</f>
        <v>0</v>
      </c>
      <c r="L132" s="349">
        <f t="shared" si="83"/>
        <v>0</v>
      </c>
      <c r="M132" s="349">
        <f t="shared" si="83"/>
        <v>0</v>
      </c>
      <c r="N132" s="351">
        <f t="shared" si="83"/>
        <v>0</v>
      </c>
      <c r="O132" s="346">
        <f t="shared" si="83"/>
        <v>0</v>
      </c>
      <c r="P132" s="347">
        <f t="shared" si="83"/>
        <v>0</v>
      </c>
      <c r="Q132" s="336"/>
      <c r="R132" s="337"/>
    </row>
    <row r="133" spans="2:18" s="1" customFormat="1" ht="15.75" thickBot="1" x14ac:dyDescent="0.3">
      <c r="B133" s="293" t="s">
        <v>446</v>
      </c>
      <c r="C133" s="294" t="s">
        <v>392</v>
      </c>
      <c r="D133" s="352">
        <v>0</v>
      </c>
      <c r="E133" s="353">
        <f>IFERROR($D$133*E184/100, 0)</f>
        <v>0</v>
      </c>
      <c r="F133" s="297">
        <f t="shared" si="55"/>
        <v>0</v>
      </c>
      <c r="G133" s="354">
        <f>IFERROR($D$133*G184/100, 0)</f>
        <v>0</v>
      </c>
      <c r="H133" s="355">
        <f>IFERROR($D$133*H184/100, 0)</f>
        <v>0</v>
      </c>
      <c r="I133" s="356">
        <f>IFERROR($D$133*I184/100, 0)</f>
        <v>0</v>
      </c>
      <c r="J133" s="297">
        <f t="shared" si="71"/>
        <v>0</v>
      </c>
      <c r="K133" s="354">
        <f t="shared" ref="K133:P133" si="84">IFERROR($D$133*K184/100, 0)</f>
        <v>0</v>
      </c>
      <c r="L133" s="355">
        <f t="shared" si="84"/>
        <v>0</v>
      </c>
      <c r="M133" s="355">
        <f t="shared" si="84"/>
        <v>0</v>
      </c>
      <c r="N133" s="295">
        <f t="shared" si="84"/>
        <v>0</v>
      </c>
      <c r="O133" s="353">
        <f t="shared" si="84"/>
        <v>0</v>
      </c>
      <c r="P133" s="297">
        <f t="shared" si="84"/>
        <v>0</v>
      </c>
      <c r="Q133" s="325"/>
      <c r="R133" s="326"/>
    </row>
    <row r="134" spans="2:18" s="1" customFormat="1" x14ac:dyDescent="0.25">
      <c r="B134" s="150" t="s">
        <v>447</v>
      </c>
      <c r="C134" s="204" t="s">
        <v>394</v>
      </c>
      <c r="D134" s="338">
        <f>SUM(D135:D140)</f>
        <v>3.4299999999999997</v>
      </c>
      <c r="E134" s="153">
        <f>SUM(E135:E140)</f>
        <v>3.4300000000000004E-2</v>
      </c>
      <c r="F134" s="154">
        <f t="shared" si="55"/>
        <v>1.1661999999999999</v>
      </c>
      <c r="G134" s="155">
        <f>SUM(G135:G140)</f>
        <v>0.10289999999999999</v>
      </c>
      <c r="H134" s="156">
        <f>SUM(H135:H140)</f>
        <v>3.4300000000000004E-2</v>
      </c>
      <c r="I134" s="157">
        <f>SUM(I135:I140)</f>
        <v>1.0289999999999999</v>
      </c>
      <c r="J134" s="154">
        <f t="shared" si="71"/>
        <v>2.2294999999999998</v>
      </c>
      <c r="K134" s="155">
        <f t="shared" ref="K134:P134" si="85">SUM(K135:K140)</f>
        <v>1.3720000000000001</v>
      </c>
      <c r="L134" s="156">
        <f t="shared" si="85"/>
        <v>0.82319999999999993</v>
      </c>
      <c r="M134" s="156">
        <f t="shared" si="85"/>
        <v>3.4300000000000004E-2</v>
      </c>
      <c r="N134" s="152">
        <f t="shared" si="85"/>
        <v>0</v>
      </c>
      <c r="O134" s="153">
        <f t="shared" si="85"/>
        <v>0</v>
      </c>
      <c r="P134" s="154">
        <f t="shared" si="85"/>
        <v>0</v>
      </c>
      <c r="Q134" s="325"/>
      <c r="R134" s="326"/>
    </row>
    <row r="135" spans="2:18" s="1" customFormat="1" x14ac:dyDescent="0.25">
      <c r="B135" s="167" t="s">
        <v>448</v>
      </c>
      <c r="C135" s="357" t="s">
        <v>396</v>
      </c>
      <c r="D135" s="358">
        <v>0.22</v>
      </c>
      <c r="E135" s="359">
        <f>IFERROR($D$135*E185/100, 0)</f>
        <v>2.2000000000000001E-3</v>
      </c>
      <c r="F135" s="308">
        <f t="shared" si="55"/>
        <v>7.4800000000000005E-2</v>
      </c>
      <c r="G135" s="360">
        <f>IFERROR($D$135*G185/100, 0)</f>
        <v>6.6E-3</v>
      </c>
      <c r="H135" s="361">
        <f>IFERROR($D$135*H185/100, 0)</f>
        <v>2.2000000000000001E-3</v>
      </c>
      <c r="I135" s="362">
        <f>IFERROR($D$135*I185/100, 0)</f>
        <v>6.6000000000000003E-2</v>
      </c>
      <c r="J135" s="308">
        <f t="shared" si="71"/>
        <v>0.14300000000000002</v>
      </c>
      <c r="K135" s="360">
        <f t="shared" ref="K135:P135" si="86">IFERROR($D$135*K185/100, 0)</f>
        <v>8.8000000000000009E-2</v>
      </c>
      <c r="L135" s="361">
        <f t="shared" si="86"/>
        <v>5.28E-2</v>
      </c>
      <c r="M135" s="361">
        <f t="shared" si="86"/>
        <v>2.2000000000000001E-3</v>
      </c>
      <c r="N135" s="306">
        <f t="shared" si="86"/>
        <v>0</v>
      </c>
      <c r="O135" s="359">
        <f t="shared" si="86"/>
        <v>0</v>
      </c>
      <c r="P135" s="308">
        <f t="shared" si="86"/>
        <v>0</v>
      </c>
      <c r="Q135" s="336"/>
      <c r="R135" s="337"/>
    </row>
    <row r="136" spans="2:18" s="1" customFormat="1" x14ac:dyDescent="0.25">
      <c r="B136" s="167" t="s">
        <v>449</v>
      </c>
      <c r="C136" s="357" t="s">
        <v>450</v>
      </c>
      <c r="D136" s="358">
        <v>0.81</v>
      </c>
      <c r="E136" s="359">
        <f>IFERROR($D$136*E185/100, 0)</f>
        <v>8.1000000000000013E-3</v>
      </c>
      <c r="F136" s="308">
        <f t="shared" si="55"/>
        <v>0.27539999999999998</v>
      </c>
      <c r="G136" s="360">
        <f>IFERROR($D$136*G185/100, 0)</f>
        <v>2.4300000000000002E-2</v>
      </c>
      <c r="H136" s="361">
        <f>IFERROR($D$136*H185/100, 0)</f>
        <v>8.1000000000000013E-3</v>
      </c>
      <c r="I136" s="362">
        <f>IFERROR($D$136*I185/100, 0)</f>
        <v>0.24299999999999999</v>
      </c>
      <c r="J136" s="308">
        <f t="shared" si="71"/>
        <v>0.52650000000000008</v>
      </c>
      <c r="K136" s="360">
        <f t="shared" ref="K136:P136" si="87">IFERROR($D$136*K185/100, 0)</f>
        <v>0.32400000000000007</v>
      </c>
      <c r="L136" s="361">
        <f t="shared" si="87"/>
        <v>0.19440000000000002</v>
      </c>
      <c r="M136" s="361">
        <f t="shared" si="87"/>
        <v>8.1000000000000013E-3</v>
      </c>
      <c r="N136" s="306">
        <f t="shared" si="87"/>
        <v>0</v>
      </c>
      <c r="O136" s="359">
        <f t="shared" si="87"/>
        <v>0</v>
      </c>
      <c r="P136" s="308">
        <f t="shared" si="87"/>
        <v>0</v>
      </c>
      <c r="Q136" s="336"/>
      <c r="R136" s="337"/>
    </row>
    <row r="137" spans="2:18" s="1" customFormat="1" x14ac:dyDescent="0.25">
      <c r="B137" s="259" t="s">
        <v>451</v>
      </c>
      <c r="C137" s="260" t="s">
        <v>400</v>
      </c>
      <c r="D137" s="335">
        <v>0</v>
      </c>
      <c r="E137" s="209">
        <f>IFERROR($D$137*E185/100, 0)</f>
        <v>0</v>
      </c>
      <c r="F137" s="206">
        <f t="shared" si="55"/>
        <v>0</v>
      </c>
      <c r="G137" s="210">
        <f>IFERROR($D$137*G185/100, 0)</f>
        <v>0</v>
      </c>
      <c r="H137" s="211">
        <f>IFERROR($D$137*H185/100, 0)</f>
        <v>0</v>
      </c>
      <c r="I137" s="212">
        <f>IFERROR($D$137*I185/100, 0)</f>
        <v>0</v>
      </c>
      <c r="J137" s="206">
        <f t="shared" si="71"/>
        <v>0</v>
      </c>
      <c r="K137" s="210">
        <f t="shared" ref="K137:P137" si="88">IFERROR($D$137*K185/100, 0)</f>
        <v>0</v>
      </c>
      <c r="L137" s="211">
        <f t="shared" si="88"/>
        <v>0</v>
      </c>
      <c r="M137" s="211">
        <f t="shared" si="88"/>
        <v>0</v>
      </c>
      <c r="N137" s="208">
        <f t="shared" si="88"/>
        <v>0</v>
      </c>
      <c r="O137" s="209">
        <f t="shared" si="88"/>
        <v>0</v>
      </c>
      <c r="P137" s="206">
        <f t="shared" si="88"/>
        <v>0</v>
      </c>
      <c r="Q137" s="336"/>
      <c r="R137" s="337"/>
    </row>
    <row r="138" spans="2:18" s="1" customFormat="1" x14ac:dyDescent="0.25">
      <c r="B138" s="262" t="s">
        <v>452</v>
      </c>
      <c r="C138" s="250" t="s">
        <v>453</v>
      </c>
      <c r="D138" s="342">
        <v>0</v>
      </c>
      <c r="E138" s="215">
        <f>IFERROR($D$138*E185/100, 0)</f>
        <v>0</v>
      </c>
      <c r="F138" s="216">
        <f t="shared" si="55"/>
        <v>0</v>
      </c>
      <c r="G138" s="217">
        <f>IFERROR($D$138*G185/100, 0)</f>
        <v>0</v>
      </c>
      <c r="H138" s="218">
        <f>IFERROR($D$138*H185/100, 0)</f>
        <v>0</v>
      </c>
      <c r="I138" s="219">
        <f>IFERROR($D$138*I185/100, 0)</f>
        <v>0</v>
      </c>
      <c r="J138" s="216">
        <f t="shared" si="71"/>
        <v>0</v>
      </c>
      <c r="K138" s="217">
        <f t="shared" ref="K138:P138" si="89">IFERROR($D$138*K185/100, 0)</f>
        <v>0</v>
      </c>
      <c r="L138" s="218">
        <f t="shared" si="89"/>
        <v>0</v>
      </c>
      <c r="M138" s="218">
        <f t="shared" si="89"/>
        <v>0</v>
      </c>
      <c r="N138" s="214">
        <f t="shared" si="89"/>
        <v>0</v>
      </c>
      <c r="O138" s="215">
        <f t="shared" si="89"/>
        <v>0</v>
      </c>
      <c r="P138" s="216">
        <f t="shared" si="89"/>
        <v>0</v>
      </c>
      <c r="Q138" s="336"/>
      <c r="R138" s="337"/>
    </row>
    <row r="139" spans="2:18" s="1" customFormat="1" x14ac:dyDescent="0.25">
      <c r="B139" s="262" t="s">
        <v>454</v>
      </c>
      <c r="C139" s="363" t="s">
        <v>404</v>
      </c>
      <c r="D139" s="342">
        <v>2.4</v>
      </c>
      <c r="E139" s="215">
        <f>IFERROR($D$139*E185/100, 0)</f>
        <v>2.4E-2</v>
      </c>
      <c r="F139" s="216">
        <f t="shared" si="55"/>
        <v>0.81599999999999995</v>
      </c>
      <c r="G139" s="217">
        <f>IFERROR($D$139*G185/100, 0)</f>
        <v>7.1999999999999995E-2</v>
      </c>
      <c r="H139" s="218">
        <f>IFERROR($D$139*H185/100, 0)</f>
        <v>2.4E-2</v>
      </c>
      <c r="I139" s="219">
        <f>IFERROR($D$139*I185/100, 0)</f>
        <v>0.72</v>
      </c>
      <c r="J139" s="216">
        <f t="shared" si="71"/>
        <v>1.56</v>
      </c>
      <c r="K139" s="217">
        <f t="shared" ref="K139:P139" si="90">IFERROR($D$139*K185/100, 0)</f>
        <v>0.96</v>
      </c>
      <c r="L139" s="218">
        <f t="shared" si="90"/>
        <v>0.57599999999999996</v>
      </c>
      <c r="M139" s="218">
        <f t="shared" si="90"/>
        <v>2.4E-2</v>
      </c>
      <c r="N139" s="214">
        <f t="shared" si="90"/>
        <v>0</v>
      </c>
      <c r="O139" s="215">
        <f t="shared" si="90"/>
        <v>0</v>
      </c>
      <c r="P139" s="216">
        <f t="shared" si="90"/>
        <v>0</v>
      </c>
      <c r="Q139" s="336"/>
      <c r="R139" s="337"/>
    </row>
    <row r="140" spans="2:18" s="1" customFormat="1" ht="15.75" thickBot="1" x14ac:dyDescent="0.3">
      <c r="B140" s="262" t="s">
        <v>455</v>
      </c>
      <c r="C140" s="363" t="s">
        <v>408</v>
      </c>
      <c r="D140" s="342">
        <v>0</v>
      </c>
      <c r="E140" s="215">
        <f>IFERROR($D$140*E185/100, 0)</f>
        <v>0</v>
      </c>
      <c r="F140" s="216">
        <f t="shared" si="55"/>
        <v>0</v>
      </c>
      <c r="G140" s="217">
        <f>IFERROR($D$140*G185/100, 0)</f>
        <v>0</v>
      </c>
      <c r="H140" s="218">
        <f>IFERROR($D$140*H185/100, 0)</f>
        <v>0</v>
      </c>
      <c r="I140" s="219">
        <f>IFERROR($D$140*I185/100, 0)</f>
        <v>0</v>
      </c>
      <c r="J140" s="216">
        <f t="shared" si="71"/>
        <v>0</v>
      </c>
      <c r="K140" s="217">
        <f t="shared" ref="K140:P140" si="91">IFERROR($D$140*K185/100, 0)</f>
        <v>0</v>
      </c>
      <c r="L140" s="218">
        <f t="shared" si="91"/>
        <v>0</v>
      </c>
      <c r="M140" s="218">
        <f t="shared" si="91"/>
        <v>0</v>
      </c>
      <c r="N140" s="214">
        <f t="shared" si="91"/>
        <v>0</v>
      </c>
      <c r="O140" s="215">
        <f t="shared" si="91"/>
        <v>0</v>
      </c>
      <c r="P140" s="216">
        <f t="shared" si="91"/>
        <v>0</v>
      </c>
      <c r="Q140" s="336"/>
      <c r="R140" s="337"/>
    </row>
    <row r="141" spans="2:18" s="1" customFormat="1" ht="119.25" customHeight="1" thickBot="1" x14ac:dyDescent="0.3">
      <c r="B141" s="124" t="s">
        <v>63</v>
      </c>
      <c r="C141" s="125" t="s">
        <v>456</v>
      </c>
      <c r="D141" s="125" t="s">
        <v>457</v>
      </c>
      <c r="E141" s="126" t="s">
        <v>256</v>
      </c>
      <c r="F141" s="127" t="s">
        <v>257</v>
      </c>
      <c r="G141" s="128" t="s">
        <v>258</v>
      </c>
      <c r="H141" s="129" t="s">
        <v>259</v>
      </c>
      <c r="I141" s="130" t="s">
        <v>260</v>
      </c>
      <c r="J141" s="131" t="s">
        <v>261</v>
      </c>
      <c r="K141" s="128" t="s">
        <v>262</v>
      </c>
      <c r="L141" s="129" t="s">
        <v>263</v>
      </c>
      <c r="M141" s="130" t="s">
        <v>264</v>
      </c>
      <c r="N141" s="133" t="s">
        <v>265</v>
      </c>
      <c r="O141" s="126" t="s">
        <v>458</v>
      </c>
      <c r="P141" s="127" t="s">
        <v>459</v>
      </c>
    </row>
    <row r="142" spans="2:18" s="1" customFormat="1" x14ac:dyDescent="0.25">
      <c r="B142" s="364" t="s">
        <v>65</v>
      </c>
      <c r="C142" s="365" t="s">
        <v>460</v>
      </c>
      <c r="D142" s="366"/>
      <c r="E142" s="367"/>
      <c r="F142" s="368"/>
      <c r="G142" s="367"/>
      <c r="H142" s="367"/>
      <c r="I142" s="367"/>
      <c r="J142" s="368"/>
      <c r="K142" s="367"/>
      <c r="L142" s="367"/>
      <c r="M142" s="367"/>
      <c r="N142" s="367"/>
      <c r="O142" s="367"/>
      <c r="P142" s="367"/>
    </row>
    <row r="143" spans="2:18" s="1" customFormat="1" ht="25.5" x14ac:dyDescent="0.25">
      <c r="B143" s="364">
        <v>1</v>
      </c>
      <c r="C143" s="365" t="s">
        <v>272</v>
      </c>
      <c r="D143" s="369">
        <f>E143+F143+J143+N143+O143+P143</f>
        <v>100</v>
      </c>
      <c r="E143" s="370">
        <v>1</v>
      </c>
      <c r="F143" s="371">
        <f>SUM(G143:I143)</f>
        <v>34</v>
      </c>
      <c r="G143" s="370">
        <v>3</v>
      </c>
      <c r="H143" s="370">
        <v>1</v>
      </c>
      <c r="I143" s="370">
        <v>30</v>
      </c>
      <c r="J143" s="371">
        <f>SUM(K143:M143)</f>
        <v>65</v>
      </c>
      <c r="K143" s="370">
        <v>40</v>
      </c>
      <c r="L143" s="370">
        <v>24</v>
      </c>
      <c r="M143" s="370">
        <v>1</v>
      </c>
      <c r="N143" s="370">
        <v>0</v>
      </c>
      <c r="O143" s="370">
        <v>0</v>
      </c>
      <c r="P143" s="370">
        <v>0</v>
      </c>
    </row>
    <row r="144" spans="2:18" s="1" customFormat="1" ht="15.75" thickBot="1" x14ac:dyDescent="0.3">
      <c r="B144" s="372">
        <v>2</v>
      </c>
      <c r="C144" s="168" t="s">
        <v>306</v>
      </c>
      <c r="D144" s="373">
        <f>E144+F144+J144+N144+O144+P144</f>
        <v>100</v>
      </c>
      <c r="E144" s="374">
        <v>1</v>
      </c>
      <c r="F144" s="375">
        <f>SUM(G144:I144)</f>
        <v>34</v>
      </c>
      <c r="G144" s="374">
        <v>3</v>
      </c>
      <c r="H144" s="374">
        <v>1</v>
      </c>
      <c r="I144" s="374">
        <v>30</v>
      </c>
      <c r="J144" s="375">
        <f>SUM(K144:M144)</f>
        <v>65</v>
      </c>
      <c r="K144" s="374">
        <v>40</v>
      </c>
      <c r="L144" s="374">
        <v>24</v>
      </c>
      <c r="M144" s="374">
        <v>1</v>
      </c>
      <c r="N144" s="374">
        <v>0</v>
      </c>
      <c r="O144" s="374">
        <v>0</v>
      </c>
      <c r="P144" s="374">
        <v>0</v>
      </c>
    </row>
    <row r="145" spans="2:16" s="1" customFormat="1" x14ac:dyDescent="0.25">
      <c r="B145" s="376" t="s">
        <v>69</v>
      </c>
      <c r="C145" s="377" t="s">
        <v>461</v>
      </c>
      <c r="D145" s="366"/>
      <c r="E145" s="378"/>
      <c r="F145" s="379"/>
      <c r="G145" s="378"/>
      <c r="H145" s="378"/>
      <c r="I145" s="378"/>
      <c r="J145" s="379"/>
      <c r="K145" s="378"/>
      <c r="L145" s="378"/>
      <c r="M145" s="378"/>
      <c r="N145" s="378"/>
      <c r="O145" s="378"/>
      <c r="P145" s="378"/>
    </row>
    <row r="146" spans="2:16" s="1" customFormat="1" ht="28.5" customHeight="1" x14ac:dyDescent="0.25">
      <c r="B146" s="380">
        <v>1</v>
      </c>
      <c r="C146" s="381" t="s">
        <v>315</v>
      </c>
      <c r="D146" s="369">
        <f>E146+F146+J146+N146+O146+P146</f>
        <v>100</v>
      </c>
      <c r="E146" s="370">
        <v>1</v>
      </c>
      <c r="F146" s="371">
        <f>SUM(G146:I146)</f>
        <v>34</v>
      </c>
      <c r="G146" s="370">
        <v>3</v>
      </c>
      <c r="H146" s="370">
        <v>1</v>
      </c>
      <c r="I146" s="370">
        <v>30</v>
      </c>
      <c r="J146" s="371">
        <f>SUM(K146:M146)</f>
        <v>65</v>
      </c>
      <c r="K146" s="370">
        <v>40</v>
      </c>
      <c r="L146" s="370">
        <v>24</v>
      </c>
      <c r="M146" s="370">
        <v>1</v>
      </c>
      <c r="N146" s="370">
        <v>0</v>
      </c>
      <c r="O146" s="370">
        <v>0</v>
      </c>
      <c r="P146" s="370">
        <v>0</v>
      </c>
    </row>
    <row r="147" spans="2:16" s="1" customFormat="1" ht="15.75" thickBot="1" x14ac:dyDescent="0.3">
      <c r="B147" s="382">
        <v>2</v>
      </c>
      <c r="C147" s="383" t="s">
        <v>317</v>
      </c>
      <c r="D147" s="373">
        <f>E147+F147+J147+N147+O147+P147</f>
        <v>100</v>
      </c>
      <c r="E147" s="374">
        <v>1</v>
      </c>
      <c r="F147" s="375">
        <f>SUM(G147:I147)</f>
        <v>34</v>
      </c>
      <c r="G147" s="374">
        <v>3</v>
      </c>
      <c r="H147" s="374">
        <v>1</v>
      </c>
      <c r="I147" s="374">
        <v>30</v>
      </c>
      <c r="J147" s="375">
        <f>SUM(K147:M147)</f>
        <v>65</v>
      </c>
      <c r="K147" s="374">
        <v>40</v>
      </c>
      <c r="L147" s="374">
        <v>24</v>
      </c>
      <c r="M147" s="374">
        <v>1</v>
      </c>
      <c r="N147" s="374">
        <v>0</v>
      </c>
      <c r="O147" s="374">
        <v>0</v>
      </c>
      <c r="P147" s="374">
        <v>0</v>
      </c>
    </row>
    <row r="148" spans="2:16" s="1" customFormat="1" x14ac:dyDescent="0.25">
      <c r="B148" s="376" t="s">
        <v>71</v>
      </c>
      <c r="C148" s="377" t="s">
        <v>462</v>
      </c>
      <c r="D148" s="366"/>
      <c r="E148" s="378"/>
      <c r="F148" s="379"/>
      <c r="G148" s="378"/>
      <c r="H148" s="378"/>
      <c r="I148" s="378"/>
      <c r="J148" s="379"/>
      <c r="K148" s="378"/>
      <c r="L148" s="378"/>
      <c r="M148" s="378"/>
      <c r="N148" s="378"/>
      <c r="O148" s="378"/>
      <c r="P148" s="378"/>
    </row>
    <row r="149" spans="2:16" s="1" customFormat="1" ht="15.75" thickBot="1" x14ac:dyDescent="0.3">
      <c r="B149" s="382">
        <v>1</v>
      </c>
      <c r="C149" s="383" t="s">
        <v>321</v>
      </c>
      <c r="D149" s="373">
        <f>E149+F149+J149+N149+O149+P149</f>
        <v>100</v>
      </c>
      <c r="E149" s="374">
        <v>1</v>
      </c>
      <c r="F149" s="375">
        <f>SUM(G149:I149)</f>
        <v>34</v>
      </c>
      <c r="G149" s="374">
        <v>3</v>
      </c>
      <c r="H149" s="374">
        <v>1</v>
      </c>
      <c r="I149" s="374">
        <v>30</v>
      </c>
      <c r="J149" s="375">
        <f>SUM(K149:M149)</f>
        <v>65</v>
      </c>
      <c r="K149" s="374">
        <v>40</v>
      </c>
      <c r="L149" s="374">
        <v>24</v>
      </c>
      <c r="M149" s="374">
        <v>1</v>
      </c>
      <c r="N149" s="374">
        <v>0</v>
      </c>
      <c r="O149" s="374">
        <v>0</v>
      </c>
      <c r="P149" s="374">
        <v>0</v>
      </c>
    </row>
    <row r="150" spans="2:16" s="1" customFormat="1" x14ac:dyDescent="0.25">
      <c r="B150" s="376" t="s">
        <v>73</v>
      </c>
      <c r="C150" s="377" t="s">
        <v>463</v>
      </c>
      <c r="D150" s="366"/>
      <c r="E150" s="378"/>
      <c r="F150" s="379"/>
      <c r="G150" s="378"/>
      <c r="H150" s="378"/>
      <c r="I150" s="378"/>
      <c r="J150" s="379"/>
      <c r="K150" s="378"/>
      <c r="L150" s="378"/>
      <c r="M150" s="378"/>
      <c r="N150" s="378"/>
      <c r="O150" s="378"/>
      <c r="P150" s="378"/>
    </row>
    <row r="151" spans="2:16" s="1" customFormat="1" x14ac:dyDescent="0.25">
      <c r="B151" s="380">
        <v>1</v>
      </c>
      <c r="C151" s="381" t="s">
        <v>277</v>
      </c>
      <c r="D151" s="369">
        <f t="shared" ref="D151:D156" si="92">E151+F151+J151+N151+O151+P151</f>
        <v>100</v>
      </c>
      <c r="E151" s="370">
        <v>1</v>
      </c>
      <c r="F151" s="371">
        <f t="shared" ref="F151:F156" si="93">SUM(G151:I151)</f>
        <v>34</v>
      </c>
      <c r="G151" s="370">
        <v>3</v>
      </c>
      <c r="H151" s="370">
        <v>1</v>
      </c>
      <c r="I151" s="370">
        <v>30</v>
      </c>
      <c r="J151" s="371">
        <f t="shared" ref="J151:J156" si="94">SUM(K151:M151)</f>
        <v>65</v>
      </c>
      <c r="K151" s="370">
        <v>40</v>
      </c>
      <c r="L151" s="370">
        <v>24</v>
      </c>
      <c r="M151" s="370">
        <v>1</v>
      </c>
      <c r="N151" s="370">
        <v>0</v>
      </c>
      <c r="O151" s="370">
        <v>0</v>
      </c>
      <c r="P151" s="370">
        <v>0</v>
      </c>
    </row>
    <row r="152" spans="2:16" s="1" customFormat="1" x14ac:dyDescent="0.25">
      <c r="B152" s="380">
        <v>2</v>
      </c>
      <c r="C152" s="381" t="s">
        <v>281</v>
      </c>
      <c r="D152" s="369">
        <f t="shared" si="92"/>
        <v>100</v>
      </c>
      <c r="E152" s="370">
        <v>1</v>
      </c>
      <c r="F152" s="371">
        <f t="shared" si="93"/>
        <v>34</v>
      </c>
      <c r="G152" s="370">
        <v>3</v>
      </c>
      <c r="H152" s="370">
        <v>1</v>
      </c>
      <c r="I152" s="370">
        <v>30</v>
      </c>
      <c r="J152" s="371">
        <f t="shared" si="94"/>
        <v>65</v>
      </c>
      <c r="K152" s="370">
        <v>40</v>
      </c>
      <c r="L152" s="370">
        <v>24</v>
      </c>
      <c r="M152" s="370">
        <v>1</v>
      </c>
      <c r="N152" s="370">
        <v>0</v>
      </c>
      <c r="O152" s="370">
        <v>0</v>
      </c>
      <c r="P152" s="370">
        <v>0</v>
      </c>
    </row>
    <row r="153" spans="2:16" s="1" customFormat="1" x14ac:dyDescent="0.25">
      <c r="B153" s="380">
        <v>3</v>
      </c>
      <c r="C153" s="381" t="s">
        <v>464</v>
      </c>
      <c r="D153" s="369">
        <f t="shared" si="92"/>
        <v>100</v>
      </c>
      <c r="E153" s="370">
        <v>1</v>
      </c>
      <c r="F153" s="371">
        <f t="shared" si="93"/>
        <v>34</v>
      </c>
      <c r="G153" s="370">
        <v>3</v>
      </c>
      <c r="H153" s="370">
        <v>1</v>
      </c>
      <c r="I153" s="370">
        <v>30</v>
      </c>
      <c r="J153" s="371">
        <f t="shared" si="94"/>
        <v>65</v>
      </c>
      <c r="K153" s="370">
        <v>40</v>
      </c>
      <c r="L153" s="370">
        <v>24</v>
      </c>
      <c r="M153" s="370">
        <v>1</v>
      </c>
      <c r="N153" s="370">
        <v>0</v>
      </c>
      <c r="O153" s="370">
        <v>0</v>
      </c>
      <c r="P153" s="370">
        <v>0</v>
      </c>
    </row>
    <row r="154" spans="2:16" s="1" customFormat="1" x14ac:dyDescent="0.25">
      <c r="B154" s="380">
        <v>4</v>
      </c>
      <c r="C154" s="381" t="s">
        <v>465</v>
      </c>
      <c r="D154" s="369">
        <f t="shared" si="92"/>
        <v>100</v>
      </c>
      <c r="E154" s="370">
        <v>1</v>
      </c>
      <c r="F154" s="371">
        <f t="shared" si="93"/>
        <v>34</v>
      </c>
      <c r="G154" s="370">
        <v>3</v>
      </c>
      <c r="H154" s="370">
        <v>1</v>
      </c>
      <c r="I154" s="370">
        <v>30</v>
      </c>
      <c r="J154" s="371">
        <f t="shared" si="94"/>
        <v>65</v>
      </c>
      <c r="K154" s="370">
        <v>40</v>
      </c>
      <c r="L154" s="370">
        <v>24</v>
      </c>
      <c r="M154" s="370">
        <v>1</v>
      </c>
      <c r="N154" s="370">
        <v>0</v>
      </c>
      <c r="O154" s="370">
        <v>0</v>
      </c>
      <c r="P154" s="370">
        <v>0</v>
      </c>
    </row>
    <row r="155" spans="2:16" s="1" customFormat="1" ht="30" customHeight="1" thickBot="1" x14ac:dyDescent="0.3">
      <c r="B155" s="382">
        <v>5</v>
      </c>
      <c r="C155" s="383" t="s">
        <v>330</v>
      </c>
      <c r="D155" s="373">
        <f t="shared" si="92"/>
        <v>100</v>
      </c>
      <c r="E155" s="374">
        <v>1</v>
      </c>
      <c r="F155" s="375">
        <f t="shared" si="93"/>
        <v>34</v>
      </c>
      <c r="G155" s="374">
        <v>3</v>
      </c>
      <c r="H155" s="374">
        <v>1</v>
      </c>
      <c r="I155" s="374">
        <v>30</v>
      </c>
      <c r="J155" s="375">
        <f t="shared" si="94"/>
        <v>65</v>
      </c>
      <c r="K155" s="374">
        <v>40</v>
      </c>
      <c r="L155" s="374">
        <v>24</v>
      </c>
      <c r="M155" s="374">
        <v>1</v>
      </c>
      <c r="N155" s="374">
        <v>0</v>
      </c>
      <c r="O155" s="374">
        <v>0</v>
      </c>
      <c r="P155" s="374">
        <v>0</v>
      </c>
    </row>
    <row r="156" spans="2:16" s="1" customFormat="1" ht="15.75" thickBot="1" x14ac:dyDescent="0.3">
      <c r="B156" s="384" t="s">
        <v>75</v>
      </c>
      <c r="C156" s="385" t="s">
        <v>332</v>
      </c>
      <c r="D156" s="386">
        <f t="shared" si="92"/>
        <v>100</v>
      </c>
      <c r="E156" s="387">
        <v>1</v>
      </c>
      <c r="F156" s="388">
        <f t="shared" si="93"/>
        <v>34</v>
      </c>
      <c r="G156" s="387">
        <v>3</v>
      </c>
      <c r="H156" s="387">
        <v>1</v>
      </c>
      <c r="I156" s="387">
        <v>30</v>
      </c>
      <c r="J156" s="388">
        <f t="shared" si="94"/>
        <v>65</v>
      </c>
      <c r="K156" s="387">
        <v>40</v>
      </c>
      <c r="L156" s="387">
        <v>24</v>
      </c>
      <c r="M156" s="387">
        <v>1</v>
      </c>
      <c r="N156" s="387">
        <v>0</v>
      </c>
      <c r="O156" s="387">
        <v>0</v>
      </c>
      <c r="P156" s="387">
        <v>0</v>
      </c>
    </row>
    <row r="157" spans="2:16" s="1" customFormat="1" x14ac:dyDescent="0.25">
      <c r="B157" s="376" t="s">
        <v>466</v>
      </c>
      <c r="C157" s="377" t="s">
        <v>467</v>
      </c>
      <c r="D157" s="366"/>
      <c r="E157" s="378"/>
      <c r="F157" s="379"/>
      <c r="G157" s="378"/>
      <c r="H157" s="378"/>
      <c r="I157" s="378"/>
      <c r="J157" s="379"/>
      <c r="K157" s="378"/>
      <c r="L157" s="378"/>
      <c r="M157" s="378"/>
      <c r="N157" s="378"/>
      <c r="O157" s="378"/>
      <c r="P157" s="378"/>
    </row>
    <row r="158" spans="2:16" s="1" customFormat="1" x14ac:dyDescent="0.25">
      <c r="B158" s="380">
        <v>1</v>
      </c>
      <c r="C158" s="381" t="s">
        <v>285</v>
      </c>
      <c r="D158" s="369">
        <f>E158+F158+J158+N158+O158+P158</f>
        <v>100</v>
      </c>
      <c r="E158" s="370">
        <v>1</v>
      </c>
      <c r="F158" s="371">
        <f>SUM(G158:I158)</f>
        <v>34</v>
      </c>
      <c r="G158" s="370">
        <v>3</v>
      </c>
      <c r="H158" s="370">
        <v>1</v>
      </c>
      <c r="I158" s="370">
        <v>30</v>
      </c>
      <c r="J158" s="371">
        <f>SUM(K158:M158)</f>
        <v>65</v>
      </c>
      <c r="K158" s="370">
        <v>40</v>
      </c>
      <c r="L158" s="370">
        <v>24</v>
      </c>
      <c r="M158" s="370">
        <v>1</v>
      </c>
      <c r="N158" s="370">
        <v>0</v>
      </c>
      <c r="O158" s="370">
        <v>0</v>
      </c>
      <c r="P158" s="370">
        <v>0</v>
      </c>
    </row>
    <row r="159" spans="2:16" s="1" customFormat="1" x14ac:dyDescent="0.25">
      <c r="B159" s="380">
        <v>2</v>
      </c>
      <c r="C159" s="389" t="s">
        <v>338</v>
      </c>
      <c r="D159" s="369">
        <f>E159+F159+J159+N159+O159+P159</f>
        <v>100</v>
      </c>
      <c r="E159" s="370">
        <v>1</v>
      </c>
      <c r="F159" s="371">
        <f>SUM(G159:I159)</f>
        <v>34</v>
      </c>
      <c r="G159" s="370">
        <v>3</v>
      </c>
      <c r="H159" s="370">
        <v>1</v>
      </c>
      <c r="I159" s="370">
        <v>30</v>
      </c>
      <c r="J159" s="371">
        <f>SUM(K159:M159)</f>
        <v>65</v>
      </c>
      <c r="K159" s="370">
        <v>40</v>
      </c>
      <c r="L159" s="370">
        <v>24</v>
      </c>
      <c r="M159" s="370">
        <v>1</v>
      </c>
      <c r="N159" s="370">
        <v>0</v>
      </c>
      <c r="O159" s="370">
        <v>0</v>
      </c>
      <c r="P159" s="370">
        <v>0</v>
      </c>
    </row>
    <row r="160" spans="2:16" s="1" customFormat="1" x14ac:dyDescent="0.25">
      <c r="B160" s="380">
        <v>3</v>
      </c>
      <c r="C160" s="381" t="s">
        <v>468</v>
      </c>
      <c r="D160" s="369">
        <f>E160+F160+J160+N160+O160+P160</f>
        <v>100</v>
      </c>
      <c r="E160" s="370">
        <v>1</v>
      </c>
      <c r="F160" s="371">
        <f>SUM(G160:I160)</f>
        <v>34</v>
      </c>
      <c r="G160" s="370">
        <v>3</v>
      </c>
      <c r="H160" s="370">
        <v>1</v>
      </c>
      <c r="I160" s="370">
        <v>30</v>
      </c>
      <c r="J160" s="371">
        <f>SUM(K160:M160)</f>
        <v>65</v>
      </c>
      <c r="K160" s="370">
        <v>40</v>
      </c>
      <c r="L160" s="370">
        <v>24</v>
      </c>
      <c r="M160" s="370">
        <v>1</v>
      </c>
      <c r="N160" s="370">
        <v>0</v>
      </c>
      <c r="O160" s="370">
        <v>0</v>
      </c>
      <c r="P160" s="370">
        <v>0</v>
      </c>
    </row>
    <row r="161" spans="2:16" s="1" customFormat="1" ht="15.75" thickBot="1" x14ac:dyDescent="0.3">
      <c r="B161" s="382">
        <v>4</v>
      </c>
      <c r="C161" s="383" t="s">
        <v>469</v>
      </c>
      <c r="D161" s="373">
        <f>E161+F161+J161+N161+O161+P161</f>
        <v>100</v>
      </c>
      <c r="E161" s="374">
        <v>1</v>
      </c>
      <c r="F161" s="375">
        <f>SUM(G161:I161)</f>
        <v>34</v>
      </c>
      <c r="G161" s="374">
        <v>3</v>
      </c>
      <c r="H161" s="374">
        <v>1</v>
      </c>
      <c r="I161" s="374">
        <v>30</v>
      </c>
      <c r="J161" s="375">
        <f>SUM(K161:M161)</f>
        <v>65</v>
      </c>
      <c r="K161" s="374">
        <v>40</v>
      </c>
      <c r="L161" s="374">
        <v>24</v>
      </c>
      <c r="M161" s="374">
        <v>1</v>
      </c>
      <c r="N161" s="374">
        <v>0</v>
      </c>
      <c r="O161" s="374">
        <v>0</v>
      </c>
      <c r="P161" s="374">
        <v>0</v>
      </c>
    </row>
    <row r="162" spans="2:16" s="1" customFormat="1" x14ac:dyDescent="0.25">
      <c r="B162" s="376" t="s">
        <v>470</v>
      </c>
      <c r="C162" s="377" t="s">
        <v>471</v>
      </c>
      <c r="D162" s="366"/>
      <c r="E162" s="378"/>
      <c r="F162" s="379"/>
      <c r="G162" s="378"/>
      <c r="H162" s="378"/>
      <c r="I162" s="378"/>
      <c r="J162" s="379"/>
      <c r="K162" s="378"/>
      <c r="L162" s="378"/>
      <c r="M162" s="378"/>
      <c r="N162" s="378"/>
      <c r="O162" s="378"/>
      <c r="P162" s="378"/>
    </row>
    <row r="163" spans="2:16" s="1" customFormat="1" x14ac:dyDescent="0.25">
      <c r="B163" s="380">
        <v>1</v>
      </c>
      <c r="C163" s="381" t="s">
        <v>472</v>
      </c>
      <c r="D163" s="369">
        <f>E163+F163+J163+N163+O163+P163</f>
        <v>100</v>
      </c>
      <c r="E163" s="370">
        <v>1</v>
      </c>
      <c r="F163" s="371">
        <f>SUM(G163:I163)</f>
        <v>34</v>
      </c>
      <c r="G163" s="370">
        <v>3</v>
      </c>
      <c r="H163" s="370">
        <v>1</v>
      </c>
      <c r="I163" s="370">
        <v>30</v>
      </c>
      <c r="J163" s="371">
        <f>SUM(K163:M163)</f>
        <v>65</v>
      </c>
      <c r="K163" s="370">
        <v>40</v>
      </c>
      <c r="L163" s="370">
        <v>24</v>
      </c>
      <c r="M163" s="370">
        <v>1</v>
      </c>
      <c r="N163" s="370">
        <v>0</v>
      </c>
      <c r="O163" s="370">
        <v>0</v>
      </c>
      <c r="P163" s="370">
        <v>0</v>
      </c>
    </row>
    <row r="164" spans="2:16" s="1" customFormat="1" x14ac:dyDescent="0.25">
      <c r="B164" s="382">
        <v>2</v>
      </c>
      <c r="C164" s="383" t="s">
        <v>473</v>
      </c>
      <c r="D164" s="369">
        <f>E164+F164+J164+N164+O164+P164</f>
        <v>100</v>
      </c>
      <c r="E164" s="390">
        <v>1</v>
      </c>
      <c r="F164" s="371">
        <f>SUM(G164:I164)</f>
        <v>34</v>
      </c>
      <c r="G164" s="390">
        <v>3</v>
      </c>
      <c r="H164" s="390">
        <v>1</v>
      </c>
      <c r="I164" s="390">
        <v>30</v>
      </c>
      <c r="J164" s="371">
        <f>SUM(K164:M164)</f>
        <v>65</v>
      </c>
      <c r="K164" s="390">
        <v>40</v>
      </c>
      <c r="L164" s="390">
        <v>24</v>
      </c>
      <c r="M164" s="390">
        <v>1</v>
      </c>
      <c r="N164" s="390">
        <v>0</v>
      </c>
      <c r="O164" s="390">
        <v>0</v>
      </c>
      <c r="P164" s="390">
        <v>0</v>
      </c>
    </row>
    <row r="165" spans="2:16" s="1" customFormat="1" ht="15.75" thickBot="1" x14ac:dyDescent="0.3">
      <c r="B165" s="382">
        <v>3</v>
      </c>
      <c r="C165" s="383" t="s">
        <v>354</v>
      </c>
      <c r="D165" s="373">
        <f>E165+F165+J165+N165+O165+P165</f>
        <v>100</v>
      </c>
      <c r="E165" s="374">
        <v>1</v>
      </c>
      <c r="F165" s="375">
        <f>SUM(G165:I165)</f>
        <v>34</v>
      </c>
      <c r="G165" s="374">
        <v>3</v>
      </c>
      <c r="H165" s="374">
        <v>1</v>
      </c>
      <c r="I165" s="374">
        <v>30</v>
      </c>
      <c r="J165" s="375">
        <f>SUM(K165:M165)</f>
        <v>65</v>
      </c>
      <c r="K165" s="374">
        <v>40</v>
      </c>
      <c r="L165" s="374">
        <v>24</v>
      </c>
      <c r="M165" s="374">
        <v>1</v>
      </c>
      <c r="N165" s="374">
        <v>0</v>
      </c>
      <c r="O165" s="374">
        <v>0</v>
      </c>
      <c r="P165" s="374">
        <v>0</v>
      </c>
    </row>
    <row r="166" spans="2:16" s="1" customFormat="1" x14ac:dyDescent="0.25">
      <c r="B166" s="376" t="s">
        <v>474</v>
      </c>
      <c r="C166" s="377" t="s">
        <v>475</v>
      </c>
      <c r="D166" s="366"/>
      <c r="E166" s="378"/>
      <c r="F166" s="379"/>
      <c r="G166" s="378"/>
      <c r="H166" s="378"/>
      <c r="I166" s="378"/>
      <c r="J166" s="379"/>
      <c r="K166" s="378"/>
      <c r="L166" s="378"/>
      <c r="M166" s="378"/>
      <c r="N166" s="378"/>
      <c r="O166" s="378"/>
      <c r="P166" s="378"/>
    </row>
    <row r="167" spans="2:16" s="1" customFormat="1" x14ac:dyDescent="0.25">
      <c r="B167" s="380">
        <v>1</v>
      </c>
      <c r="C167" s="381" t="s">
        <v>476</v>
      </c>
      <c r="D167" s="369">
        <f>E167+F167+J167+N167+O167+P167</f>
        <v>100</v>
      </c>
      <c r="E167" s="370">
        <v>1</v>
      </c>
      <c r="F167" s="371">
        <f>SUM(G167:I167)</f>
        <v>34</v>
      </c>
      <c r="G167" s="370">
        <v>3</v>
      </c>
      <c r="H167" s="370">
        <v>1</v>
      </c>
      <c r="I167" s="370">
        <v>30</v>
      </c>
      <c r="J167" s="371">
        <f>SUM(K167:M167)</f>
        <v>65</v>
      </c>
      <c r="K167" s="370">
        <v>40</v>
      </c>
      <c r="L167" s="370">
        <v>24</v>
      </c>
      <c r="M167" s="370">
        <v>1</v>
      </c>
      <c r="N167" s="370">
        <v>0</v>
      </c>
      <c r="O167" s="370">
        <v>0</v>
      </c>
      <c r="P167" s="370">
        <v>0</v>
      </c>
    </row>
    <row r="168" spans="2:16" s="1" customFormat="1" ht="15.75" thickBot="1" x14ac:dyDescent="0.3">
      <c r="B168" s="382">
        <v>2</v>
      </c>
      <c r="C168" s="383" t="s">
        <v>477</v>
      </c>
      <c r="D168" s="373">
        <f>E168+F168+J168+N168+O168+P168</f>
        <v>100</v>
      </c>
      <c r="E168" s="374">
        <v>1</v>
      </c>
      <c r="F168" s="375">
        <f>SUM(G168:I168)</f>
        <v>34</v>
      </c>
      <c r="G168" s="374">
        <v>3</v>
      </c>
      <c r="H168" s="374">
        <v>1</v>
      </c>
      <c r="I168" s="374">
        <v>30</v>
      </c>
      <c r="J168" s="375">
        <f>SUM(K168:M168)</f>
        <v>65</v>
      </c>
      <c r="K168" s="374">
        <v>40</v>
      </c>
      <c r="L168" s="374">
        <v>24</v>
      </c>
      <c r="M168" s="374">
        <v>1</v>
      </c>
      <c r="N168" s="374">
        <v>0</v>
      </c>
      <c r="O168" s="374">
        <v>0</v>
      </c>
      <c r="P168" s="374">
        <v>0</v>
      </c>
    </row>
    <row r="169" spans="2:16" s="1" customFormat="1" x14ac:dyDescent="0.25">
      <c r="B169" s="376" t="s">
        <v>478</v>
      </c>
      <c r="C169" s="377" t="s">
        <v>479</v>
      </c>
      <c r="D169" s="366"/>
      <c r="E169" s="378"/>
      <c r="F169" s="379"/>
      <c r="G169" s="378"/>
      <c r="H169" s="378"/>
      <c r="I169" s="378"/>
      <c r="J169" s="379"/>
      <c r="K169" s="378"/>
      <c r="L169" s="378"/>
      <c r="M169" s="378"/>
      <c r="N169" s="378"/>
      <c r="O169" s="378"/>
      <c r="P169" s="378"/>
    </row>
    <row r="170" spans="2:16" s="1" customFormat="1" x14ac:dyDescent="0.25">
      <c r="B170" s="380">
        <v>1</v>
      </c>
      <c r="C170" s="381" t="s">
        <v>480</v>
      </c>
      <c r="D170" s="369">
        <f t="shared" ref="D170:D185" si="95">E170+F170+J170+N170+O170+P170</f>
        <v>100</v>
      </c>
      <c r="E170" s="370">
        <v>1</v>
      </c>
      <c r="F170" s="371">
        <f t="shared" ref="F170:F185" si="96">SUM(G170:I170)</f>
        <v>34</v>
      </c>
      <c r="G170" s="370">
        <v>3</v>
      </c>
      <c r="H170" s="370">
        <v>1</v>
      </c>
      <c r="I170" s="370">
        <v>30</v>
      </c>
      <c r="J170" s="371">
        <f t="shared" ref="J170:J185" si="97">SUM(K170:M170)</f>
        <v>65</v>
      </c>
      <c r="K170" s="370">
        <v>40</v>
      </c>
      <c r="L170" s="370">
        <v>24</v>
      </c>
      <c r="M170" s="370">
        <v>1</v>
      </c>
      <c r="N170" s="370">
        <v>0</v>
      </c>
      <c r="O170" s="370">
        <v>0</v>
      </c>
      <c r="P170" s="370">
        <v>0</v>
      </c>
    </row>
    <row r="171" spans="2:16" s="1" customFormat="1" x14ac:dyDescent="0.25">
      <c r="B171" s="380">
        <v>2</v>
      </c>
      <c r="C171" s="381" t="s">
        <v>481</v>
      </c>
      <c r="D171" s="369">
        <f t="shared" si="95"/>
        <v>100</v>
      </c>
      <c r="E171" s="370">
        <v>1</v>
      </c>
      <c r="F171" s="371">
        <f t="shared" si="96"/>
        <v>34</v>
      </c>
      <c r="G171" s="370">
        <v>3</v>
      </c>
      <c r="H171" s="370">
        <v>1</v>
      </c>
      <c r="I171" s="370">
        <v>30</v>
      </c>
      <c r="J171" s="371">
        <f t="shared" si="97"/>
        <v>65</v>
      </c>
      <c r="K171" s="370">
        <v>40</v>
      </c>
      <c r="L171" s="370">
        <v>24</v>
      </c>
      <c r="M171" s="370">
        <v>1</v>
      </c>
      <c r="N171" s="370">
        <v>0</v>
      </c>
      <c r="O171" s="370">
        <v>0</v>
      </c>
      <c r="P171" s="370">
        <v>0</v>
      </c>
    </row>
    <row r="172" spans="2:16" s="1" customFormat="1" x14ac:dyDescent="0.25">
      <c r="B172" s="380">
        <v>3</v>
      </c>
      <c r="C172" s="381" t="s">
        <v>482</v>
      </c>
      <c r="D172" s="369">
        <f t="shared" si="95"/>
        <v>100</v>
      </c>
      <c r="E172" s="370">
        <v>1</v>
      </c>
      <c r="F172" s="371">
        <f t="shared" si="96"/>
        <v>34</v>
      </c>
      <c r="G172" s="370">
        <v>3</v>
      </c>
      <c r="H172" s="370">
        <v>1</v>
      </c>
      <c r="I172" s="370">
        <v>30</v>
      </c>
      <c r="J172" s="371">
        <f t="shared" si="97"/>
        <v>65</v>
      </c>
      <c r="K172" s="370">
        <v>40</v>
      </c>
      <c r="L172" s="370">
        <v>24</v>
      </c>
      <c r="M172" s="370">
        <v>1</v>
      </c>
      <c r="N172" s="370">
        <v>0</v>
      </c>
      <c r="O172" s="370">
        <v>0</v>
      </c>
      <c r="P172" s="370">
        <v>0</v>
      </c>
    </row>
    <row r="173" spans="2:16" s="1" customFormat="1" x14ac:dyDescent="0.25">
      <c r="B173" s="380">
        <v>4</v>
      </c>
      <c r="C173" s="381" t="s">
        <v>483</v>
      </c>
      <c r="D173" s="369">
        <f t="shared" si="95"/>
        <v>100</v>
      </c>
      <c r="E173" s="370">
        <v>1</v>
      </c>
      <c r="F173" s="371">
        <f t="shared" si="96"/>
        <v>34</v>
      </c>
      <c r="G173" s="370">
        <v>3</v>
      </c>
      <c r="H173" s="370">
        <v>1</v>
      </c>
      <c r="I173" s="370">
        <v>30</v>
      </c>
      <c r="J173" s="371">
        <f t="shared" si="97"/>
        <v>65</v>
      </c>
      <c r="K173" s="370">
        <v>40</v>
      </c>
      <c r="L173" s="370">
        <v>24</v>
      </c>
      <c r="M173" s="370">
        <v>1</v>
      </c>
      <c r="N173" s="370">
        <v>0</v>
      </c>
      <c r="O173" s="370">
        <v>0</v>
      </c>
      <c r="P173" s="370">
        <v>0</v>
      </c>
    </row>
    <row r="174" spans="2:16" s="1" customFormat="1" x14ac:dyDescent="0.25">
      <c r="B174" s="380">
        <v>5</v>
      </c>
      <c r="C174" s="381" t="s">
        <v>484</v>
      </c>
      <c r="D174" s="369">
        <f t="shared" si="95"/>
        <v>100</v>
      </c>
      <c r="E174" s="370">
        <v>1</v>
      </c>
      <c r="F174" s="371">
        <f t="shared" si="96"/>
        <v>34</v>
      </c>
      <c r="G174" s="370">
        <v>3</v>
      </c>
      <c r="H174" s="370">
        <v>1</v>
      </c>
      <c r="I174" s="370">
        <v>30</v>
      </c>
      <c r="J174" s="371">
        <f t="shared" si="97"/>
        <v>65</v>
      </c>
      <c r="K174" s="370">
        <v>40</v>
      </c>
      <c r="L174" s="370">
        <v>24</v>
      </c>
      <c r="M174" s="370">
        <v>1</v>
      </c>
      <c r="N174" s="370">
        <v>0</v>
      </c>
      <c r="O174" s="370">
        <v>0</v>
      </c>
      <c r="P174" s="370">
        <v>0</v>
      </c>
    </row>
    <row r="175" spans="2:16" s="1" customFormat="1" x14ac:dyDescent="0.25">
      <c r="B175" s="380">
        <v>6</v>
      </c>
      <c r="C175" s="381" t="s">
        <v>485</v>
      </c>
      <c r="D175" s="369">
        <f t="shared" si="95"/>
        <v>100</v>
      </c>
      <c r="E175" s="370">
        <v>1</v>
      </c>
      <c r="F175" s="371">
        <f t="shared" si="96"/>
        <v>34</v>
      </c>
      <c r="G175" s="370">
        <v>3</v>
      </c>
      <c r="H175" s="370">
        <v>1</v>
      </c>
      <c r="I175" s="370">
        <v>30</v>
      </c>
      <c r="J175" s="371">
        <f t="shared" si="97"/>
        <v>65</v>
      </c>
      <c r="K175" s="370">
        <v>40</v>
      </c>
      <c r="L175" s="370">
        <v>24</v>
      </c>
      <c r="M175" s="370">
        <v>1</v>
      </c>
      <c r="N175" s="370">
        <v>0</v>
      </c>
      <c r="O175" s="370">
        <v>0</v>
      </c>
      <c r="P175" s="370">
        <v>0</v>
      </c>
    </row>
    <row r="176" spans="2:16" s="1" customFormat="1" x14ac:dyDescent="0.25">
      <c r="B176" s="380">
        <v>7</v>
      </c>
      <c r="C176" s="381" t="s">
        <v>486</v>
      </c>
      <c r="D176" s="369">
        <f t="shared" si="95"/>
        <v>100</v>
      </c>
      <c r="E176" s="370">
        <v>1</v>
      </c>
      <c r="F176" s="371">
        <f t="shared" si="96"/>
        <v>34</v>
      </c>
      <c r="G176" s="370">
        <v>3</v>
      </c>
      <c r="H176" s="370">
        <v>1</v>
      </c>
      <c r="I176" s="370">
        <v>30</v>
      </c>
      <c r="J176" s="371">
        <f t="shared" si="97"/>
        <v>65</v>
      </c>
      <c r="K176" s="370">
        <v>40</v>
      </c>
      <c r="L176" s="370">
        <v>24</v>
      </c>
      <c r="M176" s="370">
        <v>1</v>
      </c>
      <c r="N176" s="370">
        <v>0</v>
      </c>
      <c r="O176" s="370">
        <v>0</v>
      </c>
      <c r="P176" s="370">
        <v>0</v>
      </c>
    </row>
    <row r="177" spans="1:19" s="1" customFormat="1" x14ac:dyDescent="0.25">
      <c r="B177" s="380">
        <v>8</v>
      </c>
      <c r="C177" s="381" t="s">
        <v>487</v>
      </c>
      <c r="D177" s="369">
        <f t="shared" si="95"/>
        <v>100</v>
      </c>
      <c r="E177" s="370">
        <v>1</v>
      </c>
      <c r="F177" s="371">
        <f t="shared" si="96"/>
        <v>34</v>
      </c>
      <c r="G177" s="370">
        <v>3</v>
      </c>
      <c r="H177" s="370">
        <v>1</v>
      </c>
      <c r="I177" s="370">
        <v>30</v>
      </c>
      <c r="J177" s="371">
        <f t="shared" si="97"/>
        <v>65</v>
      </c>
      <c r="K177" s="370">
        <v>40</v>
      </c>
      <c r="L177" s="370">
        <v>24</v>
      </c>
      <c r="M177" s="370">
        <v>1</v>
      </c>
      <c r="N177" s="370">
        <v>0</v>
      </c>
      <c r="O177" s="370">
        <v>0</v>
      </c>
      <c r="P177" s="370">
        <v>0</v>
      </c>
    </row>
    <row r="178" spans="1:19" s="1" customFormat="1" x14ac:dyDescent="0.25">
      <c r="B178" s="380">
        <v>9</v>
      </c>
      <c r="C178" s="381" t="s">
        <v>488</v>
      </c>
      <c r="D178" s="369">
        <f t="shared" si="95"/>
        <v>100</v>
      </c>
      <c r="E178" s="370">
        <v>1</v>
      </c>
      <c r="F178" s="371">
        <f t="shared" si="96"/>
        <v>34</v>
      </c>
      <c r="G178" s="370">
        <v>3</v>
      </c>
      <c r="H178" s="370">
        <v>1</v>
      </c>
      <c r="I178" s="370">
        <v>30</v>
      </c>
      <c r="J178" s="371">
        <f t="shared" si="97"/>
        <v>65</v>
      </c>
      <c r="K178" s="370">
        <v>40</v>
      </c>
      <c r="L178" s="370">
        <v>24</v>
      </c>
      <c r="M178" s="370">
        <v>1</v>
      </c>
      <c r="N178" s="370">
        <v>0</v>
      </c>
      <c r="O178" s="370">
        <v>0</v>
      </c>
      <c r="P178" s="370">
        <v>0</v>
      </c>
    </row>
    <row r="179" spans="1:19" s="1" customFormat="1" x14ac:dyDescent="0.25">
      <c r="B179" s="380">
        <v>10</v>
      </c>
      <c r="C179" s="381" t="s">
        <v>489</v>
      </c>
      <c r="D179" s="369">
        <f t="shared" si="95"/>
        <v>100</v>
      </c>
      <c r="E179" s="370">
        <v>1</v>
      </c>
      <c r="F179" s="371">
        <f t="shared" si="96"/>
        <v>34</v>
      </c>
      <c r="G179" s="370">
        <v>3</v>
      </c>
      <c r="H179" s="370">
        <v>1</v>
      </c>
      <c r="I179" s="370">
        <v>30</v>
      </c>
      <c r="J179" s="371">
        <f t="shared" si="97"/>
        <v>65</v>
      </c>
      <c r="K179" s="370">
        <v>40</v>
      </c>
      <c r="L179" s="370">
        <v>24</v>
      </c>
      <c r="M179" s="370">
        <v>1</v>
      </c>
      <c r="N179" s="370">
        <v>0</v>
      </c>
      <c r="O179" s="370">
        <v>0</v>
      </c>
      <c r="P179" s="370">
        <v>0</v>
      </c>
    </row>
    <row r="180" spans="1:19" s="1" customFormat="1" x14ac:dyDescent="0.25">
      <c r="B180" s="380">
        <v>11</v>
      </c>
      <c r="C180" s="381" t="s">
        <v>490</v>
      </c>
      <c r="D180" s="369">
        <f t="shared" si="95"/>
        <v>100</v>
      </c>
      <c r="E180" s="370">
        <v>1</v>
      </c>
      <c r="F180" s="371">
        <f t="shared" si="96"/>
        <v>34</v>
      </c>
      <c r="G180" s="370">
        <v>3</v>
      </c>
      <c r="H180" s="370">
        <v>1</v>
      </c>
      <c r="I180" s="370">
        <v>30</v>
      </c>
      <c r="J180" s="371">
        <f t="shared" si="97"/>
        <v>65</v>
      </c>
      <c r="K180" s="370">
        <v>40</v>
      </c>
      <c r="L180" s="370">
        <v>24</v>
      </c>
      <c r="M180" s="370">
        <v>1</v>
      </c>
      <c r="N180" s="370">
        <v>0</v>
      </c>
      <c r="O180" s="370">
        <v>0</v>
      </c>
      <c r="P180" s="370">
        <v>0</v>
      </c>
    </row>
    <row r="181" spans="1:19" s="1" customFormat="1" x14ac:dyDescent="0.25">
      <c r="B181" s="380">
        <v>12</v>
      </c>
      <c r="C181" s="381" t="s">
        <v>491</v>
      </c>
      <c r="D181" s="369">
        <f t="shared" si="95"/>
        <v>100</v>
      </c>
      <c r="E181" s="370">
        <v>1</v>
      </c>
      <c r="F181" s="371">
        <f t="shared" si="96"/>
        <v>34</v>
      </c>
      <c r="G181" s="370">
        <v>3</v>
      </c>
      <c r="H181" s="370">
        <v>1</v>
      </c>
      <c r="I181" s="370">
        <v>30</v>
      </c>
      <c r="J181" s="371">
        <f t="shared" si="97"/>
        <v>65</v>
      </c>
      <c r="K181" s="370">
        <v>40</v>
      </c>
      <c r="L181" s="370">
        <v>24</v>
      </c>
      <c r="M181" s="370">
        <v>1</v>
      </c>
      <c r="N181" s="370">
        <v>0</v>
      </c>
      <c r="O181" s="370">
        <v>0</v>
      </c>
      <c r="P181" s="370">
        <v>0</v>
      </c>
    </row>
    <row r="182" spans="1:19" s="1" customFormat="1" x14ac:dyDescent="0.25">
      <c r="B182" s="380">
        <v>13</v>
      </c>
      <c r="C182" s="381" t="s">
        <v>492</v>
      </c>
      <c r="D182" s="369">
        <f t="shared" si="95"/>
        <v>100</v>
      </c>
      <c r="E182" s="370">
        <v>1</v>
      </c>
      <c r="F182" s="371">
        <f t="shared" si="96"/>
        <v>34</v>
      </c>
      <c r="G182" s="370">
        <v>3</v>
      </c>
      <c r="H182" s="370">
        <v>1</v>
      </c>
      <c r="I182" s="370">
        <v>30</v>
      </c>
      <c r="J182" s="371">
        <f t="shared" si="97"/>
        <v>65</v>
      </c>
      <c r="K182" s="370">
        <v>40</v>
      </c>
      <c r="L182" s="370">
        <v>24</v>
      </c>
      <c r="M182" s="370">
        <v>1</v>
      </c>
      <c r="N182" s="370">
        <v>0</v>
      </c>
      <c r="O182" s="370">
        <v>0</v>
      </c>
      <c r="P182" s="370">
        <v>0</v>
      </c>
    </row>
    <row r="183" spans="1:19" s="1" customFormat="1" ht="15.75" thickBot="1" x14ac:dyDescent="0.3">
      <c r="B183" s="382">
        <v>14</v>
      </c>
      <c r="C183" s="383" t="s">
        <v>493</v>
      </c>
      <c r="D183" s="373">
        <f t="shared" si="95"/>
        <v>100</v>
      </c>
      <c r="E183" s="374">
        <v>1</v>
      </c>
      <c r="F183" s="375">
        <f t="shared" si="96"/>
        <v>34</v>
      </c>
      <c r="G183" s="374">
        <v>3</v>
      </c>
      <c r="H183" s="374">
        <v>1</v>
      </c>
      <c r="I183" s="374">
        <v>30</v>
      </c>
      <c r="J183" s="375">
        <f t="shared" si="97"/>
        <v>65</v>
      </c>
      <c r="K183" s="374">
        <v>40</v>
      </c>
      <c r="L183" s="374">
        <v>24</v>
      </c>
      <c r="M183" s="374">
        <v>1</v>
      </c>
      <c r="N183" s="374">
        <v>0</v>
      </c>
      <c r="O183" s="374">
        <v>0</v>
      </c>
      <c r="P183" s="374">
        <v>0</v>
      </c>
    </row>
    <row r="184" spans="1:19" s="1" customFormat="1" ht="15.75" thickBot="1" x14ac:dyDescent="0.3">
      <c r="B184" s="384" t="s">
        <v>494</v>
      </c>
      <c r="C184" s="385" t="s">
        <v>392</v>
      </c>
      <c r="D184" s="386">
        <f t="shared" si="95"/>
        <v>100</v>
      </c>
      <c r="E184" s="387">
        <v>1</v>
      </c>
      <c r="F184" s="388">
        <f t="shared" si="96"/>
        <v>34</v>
      </c>
      <c r="G184" s="387">
        <v>3</v>
      </c>
      <c r="H184" s="387">
        <v>1</v>
      </c>
      <c r="I184" s="387">
        <v>30</v>
      </c>
      <c r="J184" s="388">
        <f t="shared" si="97"/>
        <v>65</v>
      </c>
      <c r="K184" s="387">
        <v>40</v>
      </c>
      <c r="L184" s="387">
        <v>24</v>
      </c>
      <c r="M184" s="387">
        <v>1</v>
      </c>
      <c r="N184" s="387">
        <v>0</v>
      </c>
      <c r="O184" s="387">
        <v>0</v>
      </c>
      <c r="P184" s="387">
        <v>0</v>
      </c>
    </row>
    <row r="185" spans="1:19" s="1" customFormat="1" ht="15.75" thickBot="1" x14ac:dyDescent="0.3">
      <c r="B185" s="391" t="s">
        <v>495</v>
      </c>
      <c r="C185" s="392" t="s">
        <v>394</v>
      </c>
      <c r="D185" s="393">
        <f t="shared" si="95"/>
        <v>100</v>
      </c>
      <c r="E185" s="394">
        <v>1</v>
      </c>
      <c r="F185" s="395">
        <f t="shared" si="96"/>
        <v>34</v>
      </c>
      <c r="G185" s="394">
        <v>3</v>
      </c>
      <c r="H185" s="394">
        <v>1</v>
      </c>
      <c r="I185" s="394">
        <v>30</v>
      </c>
      <c r="J185" s="395">
        <f t="shared" si="97"/>
        <v>65</v>
      </c>
      <c r="K185" s="394">
        <v>40</v>
      </c>
      <c r="L185" s="394">
        <v>24</v>
      </c>
      <c r="M185" s="394">
        <v>1</v>
      </c>
      <c r="N185" s="394">
        <v>0</v>
      </c>
      <c r="O185" s="394">
        <v>0</v>
      </c>
      <c r="P185" s="394">
        <v>0</v>
      </c>
    </row>
    <row r="186" spans="1:19" s="1" customFormat="1" ht="45" customHeight="1" thickTop="1" thickBot="1" x14ac:dyDescent="0.3">
      <c r="B186" s="134" t="s">
        <v>77</v>
      </c>
      <c r="C186" s="135" t="s">
        <v>496</v>
      </c>
      <c r="D186" s="324">
        <f t="shared" ref="D186:P186" si="98">D187+D189+D192+D194+D201+D200+D206+D210+D213+D229+D230</f>
        <v>316.31</v>
      </c>
      <c r="E186" s="396">
        <f t="shared" si="98"/>
        <v>40.195610310540232</v>
      </c>
      <c r="F186" s="134">
        <f t="shared" si="98"/>
        <v>103.60753150026559</v>
      </c>
      <c r="G186" s="229">
        <f t="shared" si="98"/>
        <v>18.215879101057908</v>
      </c>
      <c r="H186" s="230">
        <f t="shared" si="98"/>
        <v>6.7886569058504875</v>
      </c>
      <c r="I186" s="231">
        <f t="shared" si="98"/>
        <v>78.602995493357184</v>
      </c>
      <c r="J186" s="134">
        <f t="shared" si="98"/>
        <v>159.30474521039184</v>
      </c>
      <c r="K186" s="229">
        <f t="shared" si="98"/>
        <v>74.495151854501657</v>
      </c>
      <c r="L186" s="230">
        <f t="shared" si="98"/>
        <v>72.410739993029352</v>
      </c>
      <c r="M186" s="230">
        <f t="shared" si="98"/>
        <v>12.398853362860841</v>
      </c>
      <c r="N186" s="227">
        <f t="shared" si="98"/>
        <v>5.1716698680805804</v>
      </c>
      <c r="O186" s="228">
        <f t="shared" si="98"/>
        <v>0</v>
      </c>
      <c r="P186" s="134">
        <f t="shared" si="98"/>
        <v>7.8442553934564163</v>
      </c>
      <c r="Q186" s="325"/>
      <c r="R186" s="326"/>
      <c r="S186" s="205"/>
    </row>
    <row r="187" spans="1:19" s="1" customFormat="1" ht="15.75" thickTop="1" x14ac:dyDescent="0.25">
      <c r="B187" s="397" t="s">
        <v>497</v>
      </c>
      <c r="C187" s="398" t="s">
        <v>303</v>
      </c>
      <c r="D187" s="399">
        <f t="shared" ref="D187:P187" si="99">D188</f>
        <v>2.17</v>
      </c>
      <c r="E187" s="400">
        <f t="shared" si="99"/>
        <v>0.27666050301885398</v>
      </c>
      <c r="F187" s="397">
        <f t="shared" si="99"/>
        <v>0.71189696632959221</v>
      </c>
      <c r="G187" s="401">
        <f t="shared" si="99"/>
        <v>0.12446941512019856</v>
      </c>
      <c r="H187" s="402">
        <f t="shared" si="99"/>
        <v>4.6580494128977294E-2</v>
      </c>
      <c r="I187" s="403">
        <f t="shared" si="99"/>
        <v>0.54084705708041636</v>
      </c>
      <c r="J187" s="397">
        <f t="shared" si="99"/>
        <v>1.0918540578582805</v>
      </c>
      <c r="K187" s="401">
        <f t="shared" si="99"/>
        <v>0.51080357076712235</v>
      </c>
      <c r="L187" s="402">
        <f t="shared" si="99"/>
        <v>0.49604868689113601</v>
      </c>
      <c r="M187" s="402">
        <f t="shared" si="99"/>
        <v>8.5001800200022209E-2</v>
      </c>
      <c r="N187" s="404">
        <f t="shared" si="99"/>
        <v>3.5596547764566437E-2</v>
      </c>
      <c r="O187" s="405">
        <f t="shared" si="99"/>
        <v>0</v>
      </c>
      <c r="P187" s="397">
        <f t="shared" si="99"/>
        <v>5.3991925028706901E-2</v>
      </c>
      <c r="Q187" s="325"/>
      <c r="R187" s="326"/>
    </row>
    <row r="188" spans="1:19" s="1" customFormat="1" ht="26.25" thickBot="1" x14ac:dyDescent="0.3">
      <c r="A188" s="406"/>
      <c r="B188" s="171" t="s">
        <v>498</v>
      </c>
      <c r="C188" s="168" t="s">
        <v>499</v>
      </c>
      <c r="D188" s="407">
        <v>2.17</v>
      </c>
      <c r="E188" s="408">
        <f>IFERROR($D188*E$237/100, 0)</f>
        <v>0.27666050301885398</v>
      </c>
      <c r="F188" s="314">
        <f>SUM(G188:I188)</f>
        <v>0.71189696632959221</v>
      </c>
      <c r="G188" s="409">
        <f>IFERROR($D188*G$237/100, 0)</f>
        <v>0.12446941512019856</v>
      </c>
      <c r="H188" s="410">
        <f>IFERROR($D188*H$237/100, 0)</f>
        <v>4.6580494128977294E-2</v>
      </c>
      <c r="I188" s="411">
        <f>IFERROR($D188*I$237/100, 0)</f>
        <v>0.54084705708041636</v>
      </c>
      <c r="J188" s="314">
        <f t="shared" ref="J188:J235" si="100">SUM(K188:M188)</f>
        <v>1.0918540578582805</v>
      </c>
      <c r="K188" s="409">
        <f t="shared" ref="K188:P188" si="101">IFERROR($D188*K$237/100, 0)</f>
        <v>0.51080357076712235</v>
      </c>
      <c r="L188" s="410">
        <f t="shared" si="101"/>
        <v>0.49604868689113601</v>
      </c>
      <c r="M188" s="410">
        <f t="shared" si="101"/>
        <v>8.5001800200022209E-2</v>
      </c>
      <c r="N188" s="412">
        <f t="shared" si="101"/>
        <v>3.5596547764566437E-2</v>
      </c>
      <c r="O188" s="413">
        <f t="shared" si="101"/>
        <v>0</v>
      </c>
      <c r="P188" s="314">
        <f t="shared" si="101"/>
        <v>5.3991925028706901E-2</v>
      </c>
      <c r="Q188" s="336"/>
      <c r="R188" s="337"/>
    </row>
    <row r="189" spans="1:19" s="4" customFormat="1" x14ac:dyDescent="0.25">
      <c r="B189" s="150" t="s">
        <v>171</v>
      </c>
      <c r="C189" s="204" t="s">
        <v>313</v>
      </c>
      <c r="D189" s="338">
        <f t="shared" ref="D189:I189" si="102">SUM(D190:D191)</f>
        <v>5.47</v>
      </c>
      <c r="E189" s="414">
        <f t="shared" si="102"/>
        <v>0.6973884569184936</v>
      </c>
      <c r="F189" s="154">
        <f t="shared" si="102"/>
        <v>1.7945052561395716</v>
      </c>
      <c r="G189" s="155">
        <f t="shared" si="102"/>
        <v>0.31375470078686002</v>
      </c>
      <c r="H189" s="156">
        <f t="shared" si="102"/>
        <v>0.11741719026981834</v>
      </c>
      <c r="I189" s="157">
        <f t="shared" si="102"/>
        <v>1.3633333650828932</v>
      </c>
      <c r="J189" s="154">
        <f t="shared" si="100"/>
        <v>2.7522772794860804</v>
      </c>
      <c r="K189" s="155">
        <f t="shared" ref="K189:P189" si="103">SUM(K190:K191)</f>
        <v>1.2876016276940825</v>
      </c>
      <c r="L189" s="156">
        <f t="shared" si="103"/>
        <v>1.2504084411495455</v>
      </c>
      <c r="M189" s="156">
        <f t="shared" si="103"/>
        <v>0.21426721064245233</v>
      </c>
      <c r="N189" s="152">
        <f t="shared" si="103"/>
        <v>8.9729546669206642E-2</v>
      </c>
      <c r="O189" s="153">
        <f t="shared" si="103"/>
        <v>0</v>
      </c>
      <c r="P189" s="154">
        <f t="shared" si="103"/>
        <v>0.13609946078664825</v>
      </c>
      <c r="Q189" s="325"/>
      <c r="R189" s="326"/>
    </row>
    <row r="190" spans="1:19" s="1" customFormat="1" x14ac:dyDescent="0.25">
      <c r="B190" s="259" t="s">
        <v>500</v>
      </c>
      <c r="C190" s="168" t="s">
        <v>501</v>
      </c>
      <c r="D190" s="335">
        <v>0</v>
      </c>
      <c r="E190" s="415">
        <f>IFERROR($D190*E$237/100, 0)</f>
        <v>0</v>
      </c>
      <c r="F190" s="206">
        <f t="shared" ref="F190:F235" si="104">SUM(G190:I190)</f>
        <v>0</v>
      </c>
      <c r="G190" s="210">
        <f t="shared" ref="G190:I191" si="105">IFERROR($D190*G$237/100, 0)</f>
        <v>0</v>
      </c>
      <c r="H190" s="211">
        <f t="shared" si="105"/>
        <v>0</v>
      </c>
      <c r="I190" s="212">
        <f t="shared" si="105"/>
        <v>0</v>
      </c>
      <c r="J190" s="206">
        <f t="shared" si="100"/>
        <v>0</v>
      </c>
      <c r="K190" s="210">
        <f t="shared" ref="K190:P191" si="106">IFERROR($D190*K$237/100, 0)</f>
        <v>0</v>
      </c>
      <c r="L190" s="211">
        <f t="shared" si="106"/>
        <v>0</v>
      </c>
      <c r="M190" s="211">
        <f t="shared" si="106"/>
        <v>0</v>
      </c>
      <c r="N190" s="208">
        <f t="shared" si="106"/>
        <v>0</v>
      </c>
      <c r="O190" s="209">
        <f t="shared" si="106"/>
        <v>0</v>
      </c>
      <c r="P190" s="206">
        <f t="shared" si="106"/>
        <v>0</v>
      </c>
      <c r="Q190" s="336"/>
      <c r="R190" s="337"/>
    </row>
    <row r="191" spans="1:19" s="1" customFormat="1" ht="15.75" thickBot="1" x14ac:dyDescent="0.3">
      <c r="B191" s="416" t="s">
        <v>502</v>
      </c>
      <c r="C191" s="417" t="s">
        <v>317</v>
      </c>
      <c r="D191" s="345">
        <v>5.47</v>
      </c>
      <c r="E191" s="418">
        <f>IFERROR($D191*E$237/100, 0)</f>
        <v>0.6973884569184936</v>
      </c>
      <c r="F191" s="347">
        <f t="shared" si="104"/>
        <v>1.7945052561395716</v>
      </c>
      <c r="G191" s="348">
        <f t="shared" si="105"/>
        <v>0.31375470078686002</v>
      </c>
      <c r="H191" s="349">
        <f t="shared" si="105"/>
        <v>0.11741719026981834</v>
      </c>
      <c r="I191" s="350">
        <f t="shared" si="105"/>
        <v>1.3633333650828932</v>
      </c>
      <c r="J191" s="347">
        <f t="shared" si="100"/>
        <v>2.7522772794860804</v>
      </c>
      <c r="K191" s="348">
        <f t="shared" si="106"/>
        <v>1.2876016276940825</v>
      </c>
      <c r="L191" s="349">
        <f t="shared" si="106"/>
        <v>1.2504084411495455</v>
      </c>
      <c r="M191" s="349">
        <f t="shared" si="106"/>
        <v>0.21426721064245233</v>
      </c>
      <c r="N191" s="351">
        <f t="shared" si="106"/>
        <v>8.9729546669206642E-2</v>
      </c>
      <c r="O191" s="346">
        <f t="shared" si="106"/>
        <v>0</v>
      </c>
      <c r="P191" s="347">
        <f t="shared" si="106"/>
        <v>0.13609946078664825</v>
      </c>
      <c r="Q191" s="336"/>
      <c r="R191" s="337"/>
    </row>
    <row r="192" spans="1:19" s="1" customFormat="1" x14ac:dyDescent="0.25">
      <c r="B192" s="142" t="s">
        <v>173</v>
      </c>
      <c r="C192" s="143" t="s">
        <v>319</v>
      </c>
      <c r="D192" s="419">
        <f>D193</f>
        <v>5.85</v>
      </c>
      <c r="E192" s="420">
        <f>E193</f>
        <v>0.74583591827663398</v>
      </c>
      <c r="F192" s="146">
        <f t="shared" si="104"/>
        <v>1.9191692410267811</v>
      </c>
      <c r="G192" s="147">
        <f>G193</f>
        <v>0.33555118822726343</v>
      </c>
      <c r="H192" s="148">
        <f>H193</f>
        <v>0.12557414315876367</v>
      </c>
      <c r="I192" s="149">
        <f>I193</f>
        <v>1.458043909640754</v>
      </c>
      <c r="J192" s="146">
        <f t="shared" si="100"/>
        <v>2.9434775292492814</v>
      </c>
      <c r="K192" s="147">
        <f t="shared" ref="K192:P192" si="107">K193</f>
        <v>1.3770511009159747</v>
      </c>
      <c r="L192" s="148">
        <f t="shared" si="107"/>
        <v>1.3372741098217262</v>
      </c>
      <c r="M192" s="148">
        <f t="shared" si="107"/>
        <v>0.2291523185115806</v>
      </c>
      <c r="N192" s="144">
        <f t="shared" si="107"/>
        <v>9.5963043512771268E-2</v>
      </c>
      <c r="O192" s="145">
        <f t="shared" si="107"/>
        <v>0</v>
      </c>
      <c r="P192" s="146">
        <f t="shared" si="107"/>
        <v>0.14555426793453241</v>
      </c>
      <c r="Q192" s="325"/>
      <c r="R192" s="326"/>
    </row>
    <row r="193" spans="2:18" s="1" customFormat="1" ht="15.75" thickBot="1" x14ac:dyDescent="0.3">
      <c r="B193" s="167" t="s">
        <v>503</v>
      </c>
      <c r="C193" s="168" t="s">
        <v>321</v>
      </c>
      <c r="D193" s="335">
        <v>5.85</v>
      </c>
      <c r="E193" s="415">
        <f>IFERROR($D193*E$237/100, 0)</f>
        <v>0.74583591827663398</v>
      </c>
      <c r="F193" s="206">
        <f t="shared" si="104"/>
        <v>1.9191692410267811</v>
      </c>
      <c r="G193" s="210">
        <f>IFERROR($D193*G$237/100, 0)</f>
        <v>0.33555118822726343</v>
      </c>
      <c r="H193" s="211">
        <f>IFERROR($D193*H$237/100, 0)</f>
        <v>0.12557414315876367</v>
      </c>
      <c r="I193" s="212">
        <f>IFERROR($D193*I$237/100, 0)</f>
        <v>1.458043909640754</v>
      </c>
      <c r="J193" s="206">
        <f t="shared" si="100"/>
        <v>2.9434775292492814</v>
      </c>
      <c r="K193" s="210">
        <f t="shared" ref="K193:P193" si="108">IFERROR($D193*K$237/100, 0)</f>
        <v>1.3770511009159747</v>
      </c>
      <c r="L193" s="211">
        <f t="shared" si="108"/>
        <v>1.3372741098217262</v>
      </c>
      <c r="M193" s="211">
        <f t="shared" si="108"/>
        <v>0.2291523185115806</v>
      </c>
      <c r="N193" s="208">
        <f t="shared" si="108"/>
        <v>9.5963043512771268E-2</v>
      </c>
      <c r="O193" s="209">
        <f t="shared" si="108"/>
        <v>0</v>
      </c>
      <c r="P193" s="206">
        <f t="shared" si="108"/>
        <v>0.14555426793453241</v>
      </c>
      <c r="Q193" s="336"/>
      <c r="R193" s="337"/>
    </row>
    <row r="194" spans="2:18" s="4" customFormat="1" x14ac:dyDescent="0.25">
      <c r="B194" s="150" t="s">
        <v>175</v>
      </c>
      <c r="C194" s="204" t="s">
        <v>323</v>
      </c>
      <c r="D194" s="338">
        <f>SUM(D195:D199)</f>
        <v>0.48</v>
      </c>
      <c r="E194" s="414">
        <f>SUM(E195:E199)</f>
        <v>6.119679329449304E-2</v>
      </c>
      <c r="F194" s="154">
        <f t="shared" si="104"/>
        <v>0.15747029669963331</v>
      </c>
      <c r="G194" s="155">
        <f>SUM(G195:G199)</f>
        <v>2.7532405187878025E-2</v>
      </c>
      <c r="H194" s="156">
        <f>SUM(H195:H199)</f>
        <v>1.0303519438667787E-2</v>
      </c>
      <c r="I194" s="157">
        <f>SUM(I195:I199)</f>
        <v>0.11963437207308751</v>
      </c>
      <c r="J194" s="154">
        <f t="shared" si="100"/>
        <v>0.24151610496404363</v>
      </c>
      <c r="K194" s="155">
        <f t="shared" ref="K194:P194" si="109">SUM(K195:K199)</f>
        <v>0.11298880828028512</v>
      </c>
      <c r="L194" s="156">
        <f t="shared" si="109"/>
        <v>0.10972505516485959</v>
      </c>
      <c r="M194" s="156">
        <f t="shared" si="109"/>
        <v>1.8802241518898925E-2</v>
      </c>
      <c r="N194" s="152">
        <f t="shared" si="109"/>
        <v>7.8738907497658481E-3</v>
      </c>
      <c r="O194" s="153">
        <f t="shared" si="109"/>
        <v>0</v>
      </c>
      <c r="P194" s="154">
        <f t="shared" si="109"/>
        <v>1.19429142920642E-2</v>
      </c>
      <c r="Q194" s="325"/>
      <c r="R194" s="326"/>
    </row>
    <row r="195" spans="2:18" s="1" customFormat="1" x14ac:dyDescent="0.25">
      <c r="B195" s="167" t="s">
        <v>504</v>
      </c>
      <c r="C195" s="168" t="s">
        <v>277</v>
      </c>
      <c r="D195" s="335">
        <v>0</v>
      </c>
      <c r="E195" s="415">
        <f>IFERROR($D195*E$237/100, 0)</f>
        <v>0</v>
      </c>
      <c r="F195" s="206">
        <f t="shared" si="104"/>
        <v>0</v>
      </c>
      <c r="G195" s="210">
        <f t="shared" ref="G195:I199" si="110">IFERROR($D195*G$237/100, 0)</f>
        <v>0</v>
      </c>
      <c r="H195" s="211">
        <f t="shared" si="110"/>
        <v>0</v>
      </c>
      <c r="I195" s="212">
        <f t="shared" si="110"/>
        <v>0</v>
      </c>
      <c r="J195" s="206">
        <f t="shared" si="100"/>
        <v>0</v>
      </c>
      <c r="K195" s="210">
        <f t="shared" ref="K195:P199" si="111">IFERROR($D195*K$237/100, 0)</f>
        <v>0</v>
      </c>
      <c r="L195" s="211">
        <f t="shared" si="111"/>
        <v>0</v>
      </c>
      <c r="M195" s="211">
        <f t="shared" si="111"/>
        <v>0</v>
      </c>
      <c r="N195" s="208">
        <f t="shared" si="111"/>
        <v>0</v>
      </c>
      <c r="O195" s="209">
        <f t="shared" si="111"/>
        <v>0</v>
      </c>
      <c r="P195" s="206">
        <f t="shared" si="111"/>
        <v>0</v>
      </c>
      <c r="Q195" s="336"/>
      <c r="R195" s="337"/>
    </row>
    <row r="196" spans="2:18" s="1" customFormat="1" x14ac:dyDescent="0.25">
      <c r="B196" s="167" t="s">
        <v>505</v>
      </c>
      <c r="C196" s="168" t="s">
        <v>281</v>
      </c>
      <c r="D196" s="335">
        <v>0.48</v>
      </c>
      <c r="E196" s="415">
        <f>IFERROR($D196*E$237/100, 0)</f>
        <v>6.119679329449304E-2</v>
      </c>
      <c r="F196" s="206">
        <f t="shared" si="104"/>
        <v>0.15747029669963331</v>
      </c>
      <c r="G196" s="210">
        <f t="shared" si="110"/>
        <v>2.7532405187878025E-2</v>
      </c>
      <c r="H196" s="211">
        <f t="shared" si="110"/>
        <v>1.0303519438667787E-2</v>
      </c>
      <c r="I196" s="212">
        <f t="shared" si="110"/>
        <v>0.11963437207308751</v>
      </c>
      <c r="J196" s="206">
        <f t="shared" si="100"/>
        <v>0.24151610496404363</v>
      </c>
      <c r="K196" s="210">
        <f t="shared" si="111"/>
        <v>0.11298880828028512</v>
      </c>
      <c r="L196" s="211">
        <f t="shared" si="111"/>
        <v>0.10972505516485959</v>
      </c>
      <c r="M196" s="211">
        <f t="shared" si="111"/>
        <v>1.8802241518898925E-2</v>
      </c>
      <c r="N196" s="208">
        <f t="shared" si="111"/>
        <v>7.8738907497658481E-3</v>
      </c>
      <c r="O196" s="209">
        <f t="shared" si="111"/>
        <v>0</v>
      </c>
      <c r="P196" s="206">
        <f t="shared" si="111"/>
        <v>1.19429142920642E-2</v>
      </c>
      <c r="Q196" s="336"/>
      <c r="R196" s="337"/>
    </row>
    <row r="197" spans="2:18" s="1" customFormat="1" x14ac:dyDescent="0.25">
      <c r="B197" s="167" t="s">
        <v>506</v>
      </c>
      <c r="C197" s="250" t="s">
        <v>327</v>
      </c>
      <c r="D197" s="335" t="s">
        <v>1249</v>
      </c>
      <c r="E197" s="415">
        <f>IFERROR($D197*E$237/100, 0)</f>
        <v>0</v>
      </c>
      <c r="F197" s="206">
        <f t="shared" si="104"/>
        <v>0</v>
      </c>
      <c r="G197" s="210">
        <f t="shared" si="110"/>
        <v>0</v>
      </c>
      <c r="H197" s="211">
        <f t="shared" si="110"/>
        <v>0</v>
      </c>
      <c r="I197" s="212">
        <f t="shared" si="110"/>
        <v>0</v>
      </c>
      <c r="J197" s="206">
        <f t="shared" si="100"/>
        <v>0</v>
      </c>
      <c r="K197" s="210">
        <f t="shared" si="111"/>
        <v>0</v>
      </c>
      <c r="L197" s="211">
        <f t="shared" si="111"/>
        <v>0</v>
      </c>
      <c r="M197" s="211">
        <f t="shared" si="111"/>
        <v>0</v>
      </c>
      <c r="N197" s="208">
        <f t="shared" si="111"/>
        <v>0</v>
      </c>
      <c r="O197" s="209">
        <f t="shared" si="111"/>
        <v>0</v>
      </c>
      <c r="P197" s="206">
        <f t="shared" si="111"/>
        <v>0</v>
      </c>
      <c r="Q197" s="336"/>
      <c r="R197" s="337"/>
    </row>
    <row r="198" spans="2:18" s="1" customFormat="1" x14ac:dyDescent="0.25">
      <c r="B198" s="167" t="s">
        <v>507</v>
      </c>
      <c r="C198" s="251" t="s">
        <v>279</v>
      </c>
      <c r="D198" s="335">
        <v>0</v>
      </c>
      <c r="E198" s="415">
        <f>IFERROR($D198*E$237/100, 0)</f>
        <v>0</v>
      </c>
      <c r="F198" s="206">
        <f t="shared" si="104"/>
        <v>0</v>
      </c>
      <c r="G198" s="210">
        <f t="shared" si="110"/>
        <v>0</v>
      </c>
      <c r="H198" s="211">
        <f t="shared" si="110"/>
        <v>0</v>
      </c>
      <c r="I198" s="212">
        <f t="shared" si="110"/>
        <v>0</v>
      </c>
      <c r="J198" s="206">
        <f t="shared" si="100"/>
        <v>0</v>
      </c>
      <c r="K198" s="210">
        <f t="shared" si="111"/>
        <v>0</v>
      </c>
      <c r="L198" s="211">
        <f t="shared" si="111"/>
        <v>0</v>
      </c>
      <c r="M198" s="211">
        <f t="shared" si="111"/>
        <v>0</v>
      </c>
      <c r="N198" s="208">
        <f t="shared" si="111"/>
        <v>0</v>
      </c>
      <c r="O198" s="209">
        <f t="shared" si="111"/>
        <v>0</v>
      </c>
      <c r="P198" s="206">
        <f t="shared" si="111"/>
        <v>0</v>
      </c>
      <c r="Q198" s="336"/>
      <c r="R198" s="337"/>
    </row>
    <row r="199" spans="2:18" s="1" customFormat="1" ht="27" thickBot="1" x14ac:dyDescent="0.3">
      <c r="B199" s="167" t="s">
        <v>508</v>
      </c>
      <c r="C199" s="251" t="s">
        <v>330</v>
      </c>
      <c r="D199" s="335">
        <v>0</v>
      </c>
      <c r="E199" s="415">
        <f>IFERROR($D199*E$237/100, 0)</f>
        <v>0</v>
      </c>
      <c r="F199" s="206">
        <f t="shared" si="104"/>
        <v>0</v>
      </c>
      <c r="G199" s="210">
        <f t="shared" si="110"/>
        <v>0</v>
      </c>
      <c r="H199" s="211">
        <f t="shared" si="110"/>
        <v>0</v>
      </c>
      <c r="I199" s="212">
        <f t="shared" si="110"/>
        <v>0</v>
      </c>
      <c r="J199" s="206">
        <f t="shared" si="100"/>
        <v>0</v>
      </c>
      <c r="K199" s="210">
        <f t="shared" si="111"/>
        <v>0</v>
      </c>
      <c r="L199" s="211">
        <f t="shared" si="111"/>
        <v>0</v>
      </c>
      <c r="M199" s="211">
        <f t="shared" si="111"/>
        <v>0</v>
      </c>
      <c r="N199" s="208">
        <f t="shared" si="111"/>
        <v>0</v>
      </c>
      <c r="O199" s="209">
        <f t="shared" si="111"/>
        <v>0</v>
      </c>
      <c r="P199" s="206">
        <f t="shared" si="111"/>
        <v>0</v>
      </c>
      <c r="Q199" s="336"/>
      <c r="R199" s="337"/>
    </row>
    <row r="200" spans="2:18" s="4" customFormat="1" ht="15.75" thickBot="1" x14ac:dyDescent="0.3">
      <c r="B200" s="150" t="s">
        <v>177</v>
      </c>
      <c r="C200" s="239" t="s">
        <v>332</v>
      </c>
      <c r="D200" s="421">
        <v>1.04</v>
      </c>
      <c r="E200" s="414">
        <f>IFERROR($D200*E$238/100, 0)</f>
        <v>7.9151480101988562E-4</v>
      </c>
      <c r="F200" s="154">
        <f t="shared" si="104"/>
        <v>0.17907224923767451</v>
      </c>
      <c r="G200" s="155">
        <f>IFERROR($D200*G$238/100, 0)</f>
        <v>0.13225121859477654</v>
      </c>
      <c r="H200" s="156">
        <f>IFERROR($D200*H$238/100, 0)</f>
        <v>2.1176544540501066E-2</v>
      </c>
      <c r="I200" s="157">
        <f>IFERROR($D200*I$238/100, 0)</f>
        <v>2.5644486102396901E-2</v>
      </c>
      <c r="J200" s="154">
        <f t="shared" si="100"/>
        <v>0.67394851869595285</v>
      </c>
      <c r="K200" s="155">
        <f t="shared" ref="K200:P200" si="112">IFERROR($D200*K$238/100, 0)</f>
        <v>0.28269021590689636</v>
      </c>
      <c r="L200" s="156">
        <f t="shared" si="112"/>
        <v>0.34195219756001366</v>
      </c>
      <c r="M200" s="156">
        <f t="shared" si="112"/>
        <v>4.9306105229042864E-2</v>
      </c>
      <c r="N200" s="152">
        <f t="shared" si="112"/>
        <v>0</v>
      </c>
      <c r="O200" s="153">
        <f t="shared" si="112"/>
        <v>0</v>
      </c>
      <c r="P200" s="154">
        <f t="shared" si="112"/>
        <v>0</v>
      </c>
      <c r="Q200" s="325"/>
      <c r="R200" s="326"/>
    </row>
    <row r="201" spans="2:18" s="4" customFormat="1" x14ac:dyDescent="0.25">
      <c r="B201" s="150" t="s">
        <v>179</v>
      </c>
      <c r="C201" s="204" t="s">
        <v>334</v>
      </c>
      <c r="D201" s="338">
        <f>SUM(D202:D205)</f>
        <v>241.41</v>
      </c>
      <c r="E201" s="414">
        <f>SUM(E202:E205)</f>
        <v>30.778162227549096</v>
      </c>
      <c r="F201" s="154">
        <f t="shared" si="104"/>
        <v>79.197717346371832</v>
      </c>
      <c r="G201" s="155">
        <f>SUM(G202:G205)</f>
        <v>13.847079034178401</v>
      </c>
      <c r="H201" s="156">
        <f>SUM(H202:H205)</f>
        <v>5.1820263076849811</v>
      </c>
      <c r="I201" s="157">
        <f>SUM(I202:I205)</f>
        <v>60.168612004508446</v>
      </c>
      <c r="J201" s="154">
        <f t="shared" si="100"/>
        <v>121.46750604035367</v>
      </c>
      <c r="K201" s="155">
        <f t="shared" ref="K201:P201" si="113">SUM(K202:K205)</f>
        <v>56.826308764465892</v>
      </c>
      <c r="L201" s="156">
        <f t="shared" si="113"/>
        <v>55.184844931976563</v>
      </c>
      <c r="M201" s="156">
        <f t="shared" si="113"/>
        <v>9.4563523439112274</v>
      </c>
      <c r="N201" s="152">
        <f t="shared" si="113"/>
        <v>3.9600749289603607</v>
      </c>
      <c r="O201" s="153">
        <f t="shared" si="113"/>
        <v>0</v>
      </c>
      <c r="P201" s="154">
        <f t="shared" si="113"/>
        <v>6.0065394567650383</v>
      </c>
      <c r="Q201" s="325"/>
      <c r="R201" s="326"/>
    </row>
    <row r="202" spans="2:18" s="1" customFormat="1" x14ac:dyDescent="0.25">
      <c r="B202" s="259" t="s">
        <v>509</v>
      </c>
      <c r="C202" s="260" t="s">
        <v>336</v>
      </c>
      <c r="D202" s="335">
        <v>236.14</v>
      </c>
      <c r="E202" s="415">
        <f>IFERROR($D202*E$237/100, 0)</f>
        <v>30.106272434503307</v>
      </c>
      <c r="F202" s="206">
        <f t="shared" si="104"/>
        <v>77.468824713857103</v>
      </c>
      <c r="G202" s="210">
        <f t="shared" ref="G202:I205" si="114">IFERROR($D202*G$237/100, 0)</f>
        <v>13.544796168886492</v>
      </c>
      <c r="H202" s="211">
        <f t="shared" si="114"/>
        <v>5.0689022505146077</v>
      </c>
      <c r="I202" s="212">
        <f t="shared" si="114"/>
        <v>58.855126294456007</v>
      </c>
      <c r="J202" s="206">
        <f t="shared" si="100"/>
        <v>118.81586047126929</v>
      </c>
      <c r="K202" s="210">
        <f t="shared" ref="K202:P205" si="115">IFERROR($D202*K$237/100, 0)</f>
        <v>55.585785806888595</v>
      </c>
      <c r="L202" s="211">
        <f t="shared" si="115"/>
        <v>53.980155263812378</v>
      </c>
      <c r="M202" s="211">
        <f t="shared" si="115"/>
        <v>9.2499194005683165</v>
      </c>
      <c r="N202" s="208">
        <f t="shared" si="115"/>
        <v>3.8736261701035568</v>
      </c>
      <c r="O202" s="209">
        <f t="shared" si="115"/>
        <v>0</v>
      </c>
      <c r="P202" s="206">
        <f t="shared" si="115"/>
        <v>5.8754162102667502</v>
      </c>
      <c r="Q202" s="336"/>
      <c r="R202" s="337"/>
    </row>
    <row r="203" spans="2:18" s="1" customFormat="1" x14ac:dyDescent="0.25">
      <c r="B203" s="259" t="s">
        <v>510</v>
      </c>
      <c r="C203" s="260" t="s">
        <v>338</v>
      </c>
      <c r="D203" s="335">
        <v>4.5</v>
      </c>
      <c r="E203" s="415">
        <f>IFERROR($D203*E$237/100, 0)</f>
        <v>0.57371993713587233</v>
      </c>
      <c r="F203" s="206">
        <f t="shared" si="104"/>
        <v>1.4762840315590624</v>
      </c>
      <c r="G203" s="210">
        <f t="shared" si="114"/>
        <v>0.25811629863635649</v>
      </c>
      <c r="H203" s="211">
        <f t="shared" si="114"/>
        <v>9.6595494737510529E-2</v>
      </c>
      <c r="I203" s="212">
        <f t="shared" si="114"/>
        <v>1.1215722381851954</v>
      </c>
      <c r="J203" s="206">
        <f t="shared" si="100"/>
        <v>2.2642134840379087</v>
      </c>
      <c r="K203" s="210">
        <f t="shared" si="115"/>
        <v>1.0592700776276731</v>
      </c>
      <c r="L203" s="211">
        <f t="shared" si="115"/>
        <v>1.0286723921705585</v>
      </c>
      <c r="M203" s="211">
        <f t="shared" si="115"/>
        <v>0.17627101423967739</v>
      </c>
      <c r="N203" s="208">
        <f t="shared" si="115"/>
        <v>7.3817725779054821E-2</v>
      </c>
      <c r="O203" s="209">
        <f t="shared" si="115"/>
        <v>0</v>
      </c>
      <c r="P203" s="206">
        <f t="shared" si="115"/>
        <v>0.11196482148810187</v>
      </c>
      <c r="Q203" s="336"/>
      <c r="R203" s="337"/>
    </row>
    <row r="204" spans="2:18" s="1" customFormat="1" x14ac:dyDescent="0.25">
      <c r="B204" s="259" t="s">
        <v>511</v>
      </c>
      <c r="C204" s="260" t="s">
        <v>340</v>
      </c>
      <c r="D204" s="335">
        <v>0.24</v>
      </c>
      <c r="E204" s="415">
        <f>IFERROR($D204*E$237/100, 0)</f>
        <v>3.059839664724652E-2</v>
      </c>
      <c r="F204" s="206">
        <f t="shared" si="104"/>
        <v>7.8735148349816653E-2</v>
      </c>
      <c r="G204" s="210">
        <f t="shared" si="114"/>
        <v>1.3766202593939013E-2</v>
      </c>
      <c r="H204" s="211">
        <f t="shared" si="114"/>
        <v>5.1517597193338933E-3</v>
      </c>
      <c r="I204" s="212">
        <f t="shared" si="114"/>
        <v>5.9817186036543755E-2</v>
      </c>
      <c r="J204" s="206">
        <f t="shared" si="100"/>
        <v>0.12075805248202182</v>
      </c>
      <c r="K204" s="210">
        <f t="shared" si="115"/>
        <v>5.6494404140142562E-2</v>
      </c>
      <c r="L204" s="211">
        <f t="shared" si="115"/>
        <v>5.4862527582429793E-2</v>
      </c>
      <c r="M204" s="211">
        <f t="shared" si="115"/>
        <v>9.4011207594494623E-3</v>
      </c>
      <c r="N204" s="208">
        <f t="shared" si="115"/>
        <v>3.936945374882924E-3</v>
      </c>
      <c r="O204" s="209">
        <f t="shared" si="115"/>
        <v>0</v>
      </c>
      <c r="P204" s="206">
        <f t="shared" si="115"/>
        <v>5.9714571460320999E-3</v>
      </c>
      <c r="Q204" s="336"/>
      <c r="R204" s="337"/>
    </row>
    <row r="205" spans="2:18" s="1" customFormat="1" ht="15.75" thickBot="1" x14ac:dyDescent="0.3">
      <c r="B205" s="259" t="s">
        <v>512</v>
      </c>
      <c r="C205" s="260" t="s">
        <v>342</v>
      </c>
      <c r="D205" s="335">
        <v>0.53</v>
      </c>
      <c r="E205" s="415">
        <f>IFERROR($D205*E$237/100, 0)</f>
        <v>6.7571459262669414E-2</v>
      </c>
      <c r="F205" s="206">
        <f t="shared" si="104"/>
        <v>0.17387345260584514</v>
      </c>
      <c r="G205" s="210">
        <f t="shared" si="114"/>
        <v>3.0400364061615323E-2</v>
      </c>
      <c r="H205" s="211">
        <f t="shared" si="114"/>
        <v>1.1376802713529017E-2</v>
      </c>
      <c r="I205" s="212">
        <f t="shared" si="114"/>
        <v>0.13209628583070079</v>
      </c>
      <c r="J205" s="206">
        <f t="shared" si="100"/>
        <v>0.26667403256446487</v>
      </c>
      <c r="K205" s="210">
        <f t="shared" si="115"/>
        <v>0.1247584758094815</v>
      </c>
      <c r="L205" s="211">
        <f t="shared" si="115"/>
        <v>0.12115474841119912</v>
      </c>
      <c r="M205" s="211">
        <f t="shared" si="115"/>
        <v>2.0760808343784229E-2</v>
      </c>
      <c r="N205" s="208">
        <f t="shared" si="115"/>
        <v>8.6940877028664574E-3</v>
      </c>
      <c r="O205" s="209">
        <f t="shared" si="115"/>
        <v>0</v>
      </c>
      <c r="P205" s="206">
        <f t="shared" si="115"/>
        <v>1.3186967864154219E-2</v>
      </c>
      <c r="Q205" s="336"/>
      <c r="R205" s="337"/>
    </row>
    <row r="206" spans="2:18" s="4" customFormat="1" x14ac:dyDescent="0.25">
      <c r="B206" s="150" t="s">
        <v>181</v>
      </c>
      <c r="C206" s="204" t="s">
        <v>344</v>
      </c>
      <c r="D206" s="338">
        <f>SUM(D207:D209)</f>
        <v>1.48</v>
      </c>
      <c r="E206" s="414">
        <f>SUM(E207:E209)</f>
        <v>0.18869011265802021</v>
      </c>
      <c r="F206" s="154">
        <f t="shared" si="104"/>
        <v>0.48553341482386947</v>
      </c>
      <c r="G206" s="155">
        <f>SUM(G207:G209)</f>
        <v>8.4891582662623907E-2</v>
      </c>
      <c r="H206" s="156">
        <f>SUM(H207:H209)</f>
        <v>3.1769184935892349E-2</v>
      </c>
      <c r="I206" s="157">
        <f>SUM(I207:I209)</f>
        <v>0.36887264722535318</v>
      </c>
      <c r="J206" s="154">
        <f t="shared" si="100"/>
        <v>0.74467465697246771</v>
      </c>
      <c r="K206" s="155">
        <f t="shared" ref="K206:P206" si="116">SUM(K207:K209)</f>
        <v>0.34838215886421248</v>
      </c>
      <c r="L206" s="156">
        <f t="shared" si="116"/>
        <v>0.33831892009165032</v>
      </c>
      <c r="M206" s="156">
        <f t="shared" si="116"/>
        <v>5.7973578016605014E-2</v>
      </c>
      <c r="N206" s="152">
        <f t="shared" si="116"/>
        <v>2.4277829811778031E-2</v>
      </c>
      <c r="O206" s="153">
        <f t="shared" si="116"/>
        <v>0</v>
      </c>
      <c r="P206" s="154">
        <f t="shared" si="116"/>
        <v>3.6823985733864611E-2</v>
      </c>
      <c r="Q206" s="325"/>
      <c r="R206" s="326"/>
    </row>
    <row r="207" spans="2:18" s="1" customFormat="1" x14ac:dyDescent="0.25">
      <c r="B207" s="259" t="s">
        <v>513</v>
      </c>
      <c r="C207" s="260" t="s">
        <v>350</v>
      </c>
      <c r="D207" s="335">
        <v>1.46</v>
      </c>
      <c r="E207" s="415">
        <f>IFERROR($D207*E$237/100, 0)</f>
        <v>0.18614024627074968</v>
      </c>
      <c r="F207" s="206">
        <f t="shared" si="104"/>
        <v>0.47897215246138469</v>
      </c>
      <c r="G207" s="210">
        <f t="shared" ref="G207:I209" si="117">IFERROR($D207*G$237/100, 0)</f>
        <v>8.3744399113128989E-2</v>
      </c>
      <c r="H207" s="211">
        <f t="shared" si="117"/>
        <v>3.1339871625947854E-2</v>
      </c>
      <c r="I207" s="212">
        <f t="shared" si="117"/>
        <v>0.36388788172230785</v>
      </c>
      <c r="J207" s="206">
        <f t="shared" si="100"/>
        <v>0.73461148593229941</v>
      </c>
      <c r="K207" s="210">
        <f t="shared" ref="K207:P209" si="118">IFERROR($D207*K$237/100, 0)</f>
        <v>0.34367429185253395</v>
      </c>
      <c r="L207" s="211">
        <f t="shared" si="118"/>
        <v>0.33374704279311451</v>
      </c>
      <c r="M207" s="211">
        <f t="shared" si="118"/>
        <v>5.7190151286650892E-2</v>
      </c>
      <c r="N207" s="208">
        <f t="shared" si="118"/>
        <v>2.3949751030537786E-2</v>
      </c>
      <c r="O207" s="209">
        <f t="shared" si="118"/>
        <v>0</v>
      </c>
      <c r="P207" s="206">
        <f t="shared" si="118"/>
        <v>3.6326364305028606E-2</v>
      </c>
      <c r="Q207" s="336"/>
      <c r="R207" s="337"/>
    </row>
    <row r="208" spans="2:18" s="1" customFormat="1" x14ac:dyDescent="0.25">
      <c r="B208" s="262" t="s">
        <v>514</v>
      </c>
      <c r="C208" s="260" t="s">
        <v>352</v>
      </c>
      <c r="D208" s="342">
        <v>0</v>
      </c>
      <c r="E208" s="415">
        <f>IFERROR($D208*E$237/100, 0)</f>
        <v>0</v>
      </c>
      <c r="F208" s="206">
        <f t="shared" si="104"/>
        <v>0</v>
      </c>
      <c r="G208" s="210">
        <f t="shared" si="117"/>
        <v>0</v>
      </c>
      <c r="H208" s="211">
        <f t="shared" si="117"/>
        <v>0</v>
      </c>
      <c r="I208" s="212">
        <f t="shared" si="117"/>
        <v>0</v>
      </c>
      <c r="J208" s="206">
        <f t="shared" si="100"/>
        <v>0</v>
      </c>
      <c r="K208" s="210">
        <f t="shared" si="118"/>
        <v>0</v>
      </c>
      <c r="L208" s="211">
        <f t="shared" si="118"/>
        <v>0</v>
      </c>
      <c r="M208" s="211">
        <f t="shared" si="118"/>
        <v>0</v>
      </c>
      <c r="N208" s="208">
        <f t="shared" si="118"/>
        <v>0</v>
      </c>
      <c r="O208" s="209">
        <f t="shared" si="118"/>
        <v>0</v>
      </c>
      <c r="P208" s="206">
        <f t="shared" si="118"/>
        <v>0</v>
      </c>
      <c r="Q208" s="336"/>
      <c r="R208" s="337"/>
    </row>
    <row r="209" spans="2:18" s="1" customFormat="1" ht="15.75" thickBot="1" x14ac:dyDescent="0.3">
      <c r="B209" s="262" t="s">
        <v>515</v>
      </c>
      <c r="C209" s="250" t="s">
        <v>354</v>
      </c>
      <c r="D209" s="335">
        <v>0.02</v>
      </c>
      <c r="E209" s="415">
        <f>IFERROR($D209*E$237/100, 0)</f>
        <v>2.5498663872705433E-3</v>
      </c>
      <c r="F209" s="206">
        <f t="shared" si="104"/>
        <v>6.5612623624847211E-3</v>
      </c>
      <c r="G209" s="210">
        <f t="shared" si="117"/>
        <v>1.1471835494949176E-3</v>
      </c>
      <c r="H209" s="211">
        <f t="shared" si="117"/>
        <v>4.2931330994449115E-4</v>
      </c>
      <c r="I209" s="212">
        <f t="shared" si="117"/>
        <v>4.9847655030453124E-3</v>
      </c>
      <c r="J209" s="206">
        <f t="shared" si="100"/>
        <v>1.0063171040168486E-2</v>
      </c>
      <c r="K209" s="210">
        <f t="shared" si="118"/>
        <v>4.7078670116785471E-3</v>
      </c>
      <c r="L209" s="211">
        <f t="shared" si="118"/>
        <v>4.5718772985358161E-3</v>
      </c>
      <c r="M209" s="211">
        <f t="shared" si="118"/>
        <v>7.8342672995412182E-4</v>
      </c>
      <c r="N209" s="208">
        <f t="shared" si="118"/>
        <v>3.2807878124024365E-4</v>
      </c>
      <c r="O209" s="209">
        <f t="shared" si="118"/>
        <v>0</v>
      </c>
      <c r="P209" s="206">
        <f t="shared" si="118"/>
        <v>4.9762142883600833E-4</v>
      </c>
      <c r="Q209" s="336"/>
      <c r="R209" s="337"/>
    </row>
    <row r="210" spans="2:18" s="4" customFormat="1" x14ac:dyDescent="0.25">
      <c r="B210" s="150" t="s">
        <v>183</v>
      </c>
      <c r="C210" s="204" t="s">
        <v>356</v>
      </c>
      <c r="D210" s="338">
        <f>SUM(D211:D212)</f>
        <v>2</v>
      </c>
      <c r="E210" s="414">
        <f>SUM(E211:E212)</f>
        <v>0.25498663872705435</v>
      </c>
      <c r="F210" s="154">
        <f t="shared" si="104"/>
        <v>0.65612623624847211</v>
      </c>
      <c r="G210" s="155">
        <f>SUM(G211:G212)</f>
        <v>0.11471835494949177</v>
      </c>
      <c r="H210" s="156">
        <f>SUM(H211:H212)</f>
        <v>4.2931330994449117E-2</v>
      </c>
      <c r="I210" s="157">
        <f>SUM(I211:I212)</f>
        <v>0.49847655030453125</v>
      </c>
      <c r="J210" s="154">
        <f t="shared" si="100"/>
        <v>1.0063171040168484</v>
      </c>
      <c r="K210" s="155">
        <f t="shared" ref="K210:P210" si="119">SUM(K211:K212)</f>
        <v>0.47078670116785465</v>
      </c>
      <c r="L210" s="156">
        <f t="shared" si="119"/>
        <v>0.45718772985358158</v>
      </c>
      <c r="M210" s="156">
        <f t="shared" si="119"/>
        <v>7.8342672995412185E-2</v>
      </c>
      <c r="N210" s="152">
        <f t="shared" si="119"/>
        <v>3.2807878124024366E-2</v>
      </c>
      <c r="O210" s="153">
        <f t="shared" si="119"/>
        <v>0</v>
      </c>
      <c r="P210" s="154">
        <f t="shared" si="119"/>
        <v>4.9762142883600834E-2</v>
      </c>
      <c r="Q210" s="325"/>
      <c r="R210" s="326"/>
    </row>
    <row r="211" spans="2:18" s="1" customFormat="1" x14ac:dyDescent="0.25">
      <c r="B211" s="259" t="s">
        <v>516</v>
      </c>
      <c r="C211" s="260" t="s">
        <v>358</v>
      </c>
      <c r="D211" s="335">
        <v>2</v>
      </c>
      <c r="E211" s="415">
        <f>IFERROR($D211*E$237/100, 0)</f>
        <v>0.25498663872705435</v>
      </c>
      <c r="F211" s="206">
        <f t="shared" si="104"/>
        <v>0.65612623624847211</v>
      </c>
      <c r="G211" s="210">
        <f t="shared" ref="G211:I212" si="120">IFERROR($D211*G$237/100, 0)</f>
        <v>0.11471835494949177</v>
      </c>
      <c r="H211" s="211">
        <f t="shared" si="120"/>
        <v>4.2931330994449117E-2</v>
      </c>
      <c r="I211" s="212">
        <f t="shared" si="120"/>
        <v>0.49847655030453125</v>
      </c>
      <c r="J211" s="206">
        <f t="shared" si="100"/>
        <v>1.0063171040168484</v>
      </c>
      <c r="K211" s="210">
        <f t="shared" ref="K211:P212" si="121">IFERROR($D211*K$237/100, 0)</f>
        <v>0.47078670116785465</v>
      </c>
      <c r="L211" s="211">
        <f t="shared" si="121"/>
        <v>0.45718772985358158</v>
      </c>
      <c r="M211" s="211">
        <f t="shared" si="121"/>
        <v>7.8342672995412185E-2</v>
      </c>
      <c r="N211" s="208">
        <f t="shared" si="121"/>
        <v>3.2807878124024366E-2</v>
      </c>
      <c r="O211" s="209">
        <f t="shared" si="121"/>
        <v>0</v>
      </c>
      <c r="P211" s="206">
        <f t="shared" si="121"/>
        <v>4.9762142883600834E-2</v>
      </c>
      <c r="Q211" s="336"/>
      <c r="R211" s="337"/>
    </row>
    <row r="212" spans="2:18" s="1" customFormat="1" ht="15.75" thickBot="1" x14ac:dyDescent="0.3">
      <c r="B212" s="262" t="s">
        <v>517</v>
      </c>
      <c r="C212" s="250" t="s">
        <v>518</v>
      </c>
      <c r="D212" s="335">
        <v>0</v>
      </c>
      <c r="E212" s="415">
        <f>IFERROR($D212*E$237/100, 0)</f>
        <v>0</v>
      </c>
      <c r="F212" s="206">
        <f t="shared" si="104"/>
        <v>0</v>
      </c>
      <c r="G212" s="210">
        <f t="shared" si="120"/>
        <v>0</v>
      </c>
      <c r="H212" s="211">
        <f t="shared" si="120"/>
        <v>0</v>
      </c>
      <c r="I212" s="212">
        <f t="shared" si="120"/>
        <v>0</v>
      </c>
      <c r="J212" s="206">
        <f t="shared" si="100"/>
        <v>0</v>
      </c>
      <c r="K212" s="210">
        <f t="shared" si="121"/>
        <v>0</v>
      </c>
      <c r="L212" s="211">
        <f t="shared" si="121"/>
        <v>0</v>
      </c>
      <c r="M212" s="211">
        <f t="shared" si="121"/>
        <v>0</v>
      </c>
      <c r="N212" s="208">
        <f t="shared" si="121"/>
        <v>0</v>
      </c>
      <c r="O212" s="209">
        <f t="shared" si="121"/>
        <v>0</v>
      </c>
      <c r="P212" s="206">
        <f t="shared" si="121"/>
        <v>0</v>
      </c>
      <c r="Q212" s="336"/>
      <c r="R212" s="337"/>
    </row>
    <row r="213" spans="2:18" s="4" customFormat="1" x14ac:dyDescent="0.25">
      <c r="B213" s="150" t="s">
        <v>185</v>
      </c>
      <c r="C213" s="204" t="s">
        <v>362</v>
      </c>
      <c r="D213" s="338">
        <f>SUM(D214:D228)</f>
        <v>41.12</v>
      </c>
      <c r="E213" s="414">
        <f>SUM(E214:E228)</f>
        <v>5.2425252922282368</v>
      </c>
      <c r="F213" s="154">
        <f t="shared" si="104"/>
        <v>13.489955417268588</v>
      </c>
      <c r="G213" s="155">
        <f>SUM(G214:G228)</f>
        <v>2.3586093777615513</v>
      </c>
      <c r="H213" s="156">
        <f>SUM(H214:H228)</f>
        <v>0.88266816524587399</v>
      </c>
      <c r="I213" s="157">
        <f>SUM(I214:I228)</f>
        <v>10.248677874261162</v>
      </c>
      <c r="J213" s="154">
        <f t="shared" si="100"/>
        <v>20.689879658586403</v>
      </c>
      <c r="K213" s="155">
        <f t="shared" ref="K213:P213" si="122">SUM(K214:K228)</f>
        <v>9.6793745760110923</v>
      </c>
      <c r="L213" s="156">
        <f t="shared" si="122"/>
        <v>9.3997797257896369</v>
      </c>
      <c r="M213" s="156">
        <f t="shared" si="122"/>
        <v>1.6107253567856743</v>
      </c>
      <c r="N213" s="152">
        <f t="shared" si="122"/>
        <v>0.67452997422994088</v>
      </c>
      <c r="O213" s="153">
        <f t="shared" si="122"/>
        <v>0</v>
      </c>
      <c r="P213" s="154">
        <f t="shared" si="122"/>
        <v>1.0231096576868333</v>
      </c>
      <c r="Q213" s="325"/>
      <c r="R213" s="326"/>
    </row>
    <row r="214" spans="2:18" s="1" customFormat="1" x14ac:dyDescent="0.25">
      <c r="B214" s="259" t="s">
        <v>519</v>
      </c>
      <c r="C214" s="260" t="s">
        <v>364</v>
      </c>
      <c r="D214" s="335">
        <v>0.98</v>
      </c>
      <c r="E214" s="415">
        <f t="shared" ref="E214:E229" si="123">IFERROR($D214*E$237/100, 0)</f>
        <v>0.12494345297625664</v>
      </c>
      <c r="F214" s="206">
        <f t="shared" si="104"/>
        <v>0.32150185576175139</v>
      </c>
      <c r="G214" s="210">
        <f t="shared" ref="G214:I229" si="124">IFERROR($D214*G$237/100, 0)</f>
        <v>5.6211993925250968E-2</v>
      </c>
      <c r="H214" s="211">
        <f t="shared" si="124"/>
        <v>2.1036352187280071E-2</v>
      </c>
      <c r="I214" s="212">
        <f t="shared" si="124"/>
        <v>0.24425350964922032</v>
      </c>
      <c r="J214" s="206">
        <f t="shared" si="100"/>
        <v>0.49309538096825567</v>
      </c>
      <c r="K214" s="210">
        <f t="shared" ref="K214:P223" si="125">IFERROR($D214*K$237/100, 0)</f>
        <v>0.23068548357224877</v>
      </c>
      <c r="L214" s="211">
        <f t="shared" si="125"/>
        <v>0.22402198762825495</v>
      </c>
      <c r="M214" s="211">
        <f t="shared" si="125"/>
        <v>3.8387909767751964E-2</v>
      </c>
      <c r="N214" s="208">
        <f t="shared" si="125"/>
        <v>1.6075860280771938E-2</v>
      </c>
      <c r="O214" s="209">
        <f t="shared" si="125"/>
        <v>0</v>
      </c>
      <c r="P214" s="206">
        <f t="shared" si="125"/>
        <v>2.4383450012964408E-2</v>
      </c>
      <c r="Q214" s="336"/>
      <c r="R214" s="337"/>
    </row>
    <row r="215" spans="2:18" s="1" customFormat="1" x14ac:dyDescent="0.25">
      <c r="B215" s="259" t="s">
        <v>520</v>
      </c>
      <c r="C215" s="260" t="s">
        <v>366</v>
      </c>
      <c r="D215" s="335">
        <v>0.35</v>
      </c>
      <c r="E215" s="415">
        <f t="shared" si="123"/>
        <v>4.4622661777234507E-2</v>
      </c>
      <c r="F215" s="206">
        <f t="shared" si="104"/>
        <v>0.1148220913434826</v>
      </c>
      <c r="G215" s="210">
        <f t="shared" si="124"/>
        <v>2.0075712116161059E-2</v>
      </c>
      <c r="H215" s="211">
        <f t="shared" si="124"/>
        <v>7.5129829240285946E-3</v>
      </c>
      <c r="I215" s="212">
        <f t="shared" si="124"/>
        <v>8.7233396303292951E-2</v>
      </c>
      <c r="J215" s="206">
        <f t="shared" si="100"/>
        <v>0.17610549320294849</v>
      </c>
      <c r="K215" s="210">
        <f t="shared" si="125"/>
        <v>8.2387672704374568E-2</v>
      </c>
      <c r="L215" s="211">
        <f t="shared" si="125"/>
        <v>8.0007852724376771E-2</v>
      </c>
      <c r="M215" s="211">
        <f t="shared" si="125"/>
        <v>1.3709967774197132E-2</v>
      </c>
      <c r="N215" s="208">
        <f t="shared" si="125"/>
        <v>5.7413786717042635E-3</v>
      </c>
      <c r="O215" s="209">
        <f t="shared" si="125"/>
        <v>0</v>
      </c>
      <c r="P215" s="206">
        <f t="shared" si="125"/>
        <v>8.7083750046301443E-3</v>
      </c>
      <c r="Q215" s="336"/>
      <c r="R215" s="337"/>
    </row>
    <row r="216" spans="2:18" s="1" customFormat="1" x14ac:dyDescent="0.25">
      <c r="B216" s="259" t="s">
        <v>521</v>
      </c>
      <c r="C216" s="260" t="s">
        <v>368</v>
      </c>
      <c r="D216" s="335">
        <v>8.65</v>
      </c>
      <c r="E216" s="415">
        <f t="shared" si="123"/>
        <v>1.1028172124945101</v>
      </c>
      <c r="F216" s="206">
        <f t="shared" si="104"/>
        <v>2.8377459717746425</v>
      </c>
      <c r="G216" s="210">
        <f t="shared" si="124"/>
        <v>0.49615688515655193</v>
      </c>
      <c r="H216" s="211">
        <f t="shared" si="124"/>
        <v>0.18567800655099245</v>
      </c>
      <c r="I216" s="212">
        <f t="shared" si="124"/>
        <v>2.155911080067098</v>
      </c>
      <c r="J216" s="206">
        <f t="shared" si="100"/>
        <v>4.3523214748728689</v>
      </c>
      <c r="K216" s="210">
        <f t="shared" si="125"/>
        <v>2.0361524825509716</v>
      </c>
      <c r="L216" s="211">
        <f t="shared" si="125"/>
        <v>1.9773369316167404</v>
      </c>
      <c r="M216" s="211">
        <f t="shared" si="125"/>
        <v>0.3388320607051577</v>
      </c>
      <c r="N216" s="208">
        <f t="shared" si="125"/>
        <v>0.14189407288640538</v>
      </c>
      <c r="O216" s="209">
        <f t="shared" si="125"/>
        <v>0</v>
      </c>
      <c r="P216" s="206">
        <f t="shared" si="125"/>
        <v>0.21522126797157359</v>
      </c>
      <c r="Q216" s="336"/>
      <c r="R216" s="337"/>
    </row>
    <row r="217" spans="2:18" s="1" customFormat="1" x14ac:dyDescent="0.25">
      <c r="B217" s="259" t="s">
        <v>522</v>
      </c>
      <c r="C217" s="260" t="s">
        <v>370</v>
      </c>
      <c r="D217" s="335">
        <v>5.32</v>
      </c>
      <c r="E217" s="415">
        <f t="shared" si="123"/>
        <v>0.6782644590139647</v>
      </c>
      <c r="F217" s="206">
        <f t="shared" si="104"/>
        <v>1.7452957884209359</v>
      </c>
      <c r="G217" s="210">
        <f t="shared" si="124"/>
        <v>0.30515082416564815</v>
      </c>
      <c r="H217" s="211">
        <f t="shared" si="124"/>
        <v>0.11419734044523466</v>
      </c>
      <c r="I217" s="212">
        <f t="shared" si="124"/>
        <v>1.3259476238100532</v>
      </c>
      <c r="J217" s="206">
        <f t="shared" si="100"/>
        <v>2.6768034966848169</v>
      </c>
      <c r="K217" s="210">
        <f t="shared" si="125"/>
        <v>1.2522926251064934</v>
      </c>
      <c r="L217" s="211">
        <f t="shared" si="125"/>
        <v>1.216119361410527</v>
      </c>
      <c r="M217" s="211">
        <f t="shared" si="125"/>
        <v>0.20839151016779642</v>
      </c>
      <c r="N217" s="208">
        <f t="shared" si="125"/>
        <v>8.7268955809904819E-2</v>
      </c>
      <c r="O217" s="209">
        <f t="shared" si="125"/>
        <v>0</v>
      </c>
      <c r="P217" s="206">
        <f t="shared" si="125"/>
        <v>0.13236730007037822</v>
      </c>
      <c r="Q217" s="336"/>
      <c r="R217" s="337"/>
    </row>
    <row r="218" spans="2:18" s="1" customFormat="1" x14ac:dyDescent="0.25">
      <c r="B218" s="259" t="s">
        <v>523</v>
      </c>
      <c r="C218" s="260" t="s">
        <v>372</v>
      </c>
      <c r="D218" s="335">
        <v>0.74</v>
      </c>
      <c r="E218" s="415">
        <f t="shared" si="123"/>
        <v>9.4345056329010107E-2</v>
      </c>
      <c r="F218" s="206">
        <f t="shared" si="104"/>
        <v>0.24276670741193468</v>
      </c>
      <c r="G218" s="210">
        <f t="shared" si="124"/>
        <v>4.2445791331311961E-2</v>
      </c>
      <c r="H218" s="211">
        <f t="shared" si="124"/>
        <v>1.5884592467946174E-2</v>
      </c>
      <c r="I218" s="212">
        <f t="shared" si="124"/>
        <v>0.18443632361267656</v>
      </c>
      <c r="J218" s="206">
        <f t="shared" si="100"/>
        <v>0.37233732848623391</v>
      </c>
      <c r="K218" s="210">
        <f t="shared" si="125"/>
        <v>0.17419107943210624</v>
      </c>
      <c r="L218" s="211">
        <f t="shared" si="125"/>
        <v>0.16915946004582519</v>
      </c>
      <c r="M218" s="211">
        <f t="shared" si="125"/>
        <v>2.8986789008302507E-2</v>
      </c>
      <c r="N218" s="208">
        <f t="shared" si="125"/>
        <v>1.2138914905889015E-2</v>
      </c>
      <c r="O218" s="209">
        <f t="shared" si="125"/>
        <v>0</v>
      </c>
      <c r="P218" s="206">
        <f t="shared" si="125"/>
        <v>1.8411992866932306E-2</v>
      </c>
      <c r="Q218" s="336"/>
      <c r="R218" s="337"/>
    </row>
    <row r="219" spans="2:18" s="1" customFormat="1" x14ac:dyDescent="0.25">
      <c r="B219" s="259" t="s">
        <v>524</v>
      </c>
      <c r="C219" s="260" t="s">
        <v>374</v>
      </c>
      <c r="D219" s="335">
        <v>2.31</v>
      </c>
      <c r="E219" s="415">
        <f t="shared" si="123"/>
        <v>0.29450956772974779</v>
      </c>
      <c r="F219" s="206">
        <f t="shared" si="104"/>
        <v>0.75782580286698531</v>
      </c>
      <c r="G219" s="210">
        <f t="shared" si="124"/>
        <v>0.132499699966663</v>
      </c>
      <c r="H219" s="211">
        <f t="shared" si="124"/>
        <v>4.9585687298588733E-2</v>
      </c>
      <c r="I219" s="212">
        <f t="shared" si="124"/>
        <v>0.57574041560173361</v>
      </c>
      <c r="J219" s="206">
        <f t="shared" si="100"/>
        <v>1.16229625513946</v>
      </c>
      <c r="K219" s="210">
        <f t="shared" si="125"/>
        <v>0.54375863984887218</v>
      </c>
      <c r="L219" s="211">
        <f t="shared" si="125"/>
        <v>0.52805182798088668</v>
      </c>
      <c r="M219" s="211">
        <f t="shared" si="125"/>
        <v>9.0485787309701068E-2</v>
      </c>
      <c r="N219" s="208">
        <f t="shared" si="125"/>
        <v>3.7893099233248143E-2</v>
      </c>
      <c r="O219" s="209">
        <f t="shared" si="125"/>
        <v>0</v>
      </c>
      <c r="P219" s="206">
        <f t="shared" si="125"/>
        <v>5.7475275030558964E-2</v>
      </c>
      <c r="Q219" s="336"/>
      <c r="R219" s="337"/>
    </row>
    <row r="220" spans="2:18" s="1" customFormat="1" x14ac:dyDescent="0.25">
      <c r="B220" s="259" t="s">
        <v>525</v>
      </c>
      <c r="C220" s="260" t="s">
        <v>376</v>
      </c>
      <c r="D220" s="335">
        <v>0</v>
      </c>
      <c r="E220" s="415">
        <f t="shared" si="123"/>
        <v>0</v>
      </c>
      <c r="F220" s="206">
        <f t="shared" si="104"/>
        <v>0</v>
      </c>
      <c r="G220" s="210">
        <f t="shared" si="124"/>
        <v>0</v>
      </c>
      <c r="H220" s="211">
        <f t="shared" si="124"/>
        <v>0</v>
      </c>
      <c r="I220" s="212">
        <f t="shared" si="124"/>
        <v>0</v>
      </c>
      <c r="J220" s="206">
        <f t="shared" si="100"/>
        <v>0</v>
      </c>
      <c r="K220" s="210">
        <f t="shared" si="125"/>
        <v>0</v>
      </c>
      <c r="L220" s="211">
        <f t="shared" si="125"/>
        <v>0</v>
      </c>
      <c r="M220" s="211">
        <f t="shared" si="125"/>
        <v>0</v>
      </c>
      <c r="N220" s="208">
        <f t="shared" si="125"/>
        <v>0</v>
      </c>
      <c r="O220" s="209">
        <f t="shared" si="125"/>
        <v>0</v>
      </c>
      <c r="P220" s="206">
        <f t="shared" si="125"/>
        <v>0</v>
      </c>
      <c r="Q220" s="336"/>
      <c r="R220" s="337"/>
    </row>
    <row r="221" spans="2:18" s="1" customFormat="1" x14ac:dyDescent="0.25">
      <c r="B221" s="259" t="s">
        <v>526</v>
      </c>
      <c r="C221" s="260" t="s">
        <v>378</v>
      </c>
      <c r="D221" s="335">
        <v>0.22</v>
      </c>
      <c r="E221" s="415">
        <f t="shared" si="123"/>
        <v>2.804853025997598E-2</v>
      </c>
      <c r="F221" s="206">
        <f t="shared" si="104"/>
        <v>7.2173885987331932E-2</v>
      </c>
      <c r="G221" s="210">
        <f t="shared" si="124"/>
        <v>1.2619019044444095E-2</v>
      </c>
      <c r="H221" s="211">
        <f t="shared" si="124"/>
        <v>4.7224464093894034E-3</v>
      </c>
      <c r="I221" s="212">
        <f t="shared" si="124"/>
        <v>5.483242053349844E-2</v>
      </c>
      <c r="J221" s="206">
        <f t="shared" si="100"/>
        <v>0.11069488144185333</v>
      </c>
      <c r="K221" s="210">
        <f t="shared" si="125"/>
        <v>5.1786537128464011E-2</v>
      </c>
      <c r="L221" s="211">
        <f t="shared" si="125"/>
        <v>5.0290650283893977E-2</v>
      </c>
      <c r="M221" s="211">
        <f t="shared" si="125"/>
        <v>8.6176940294953389E-3</v>
      </c>
      <c r="N221" s="208">
        <f t="shared" si="125"/>
        <v>3.6088665936426802E-3</v>
      </c>
      <c r="O221" s="209">
        <f t="shared" si="125"/>
        <v>0</v>
      </c>
      <c r="P221" s="206">
        <f t="shared" si="125"/>
        <v>5.4738357171960914E-3</v>
      </c>
      <c r="Q221" s="336"/>
      <c r="R221" s="337"/>
    </row>
    <row r="222" spans="2:18" s="1" customFormat="1" x14ac:dyDescent="0.25">
      <c r="B222" s="259" t="s">
        <v>527</v>
      </c>
      <c r="C222" s="260" t="s">
        <v>380</v>
      </c>
      <c r="D222" s="335">
        <v>0</v>
      </c>
      <c r="E222" s="415">
        <f t="shared" si="123"/>
        <v>0</v>
      </c>
      <c r="F222" s="206">
        <f t="shared" si="104"/>
        <v>0</v>
      </c>
      <c r="G222" s="210">
        <f t="shared" si="124"/>
        <v>0</v>
      </c>
      <c r="H222" s="211">
        <f t="shared" si="124"/>
        <v>0</v>
      </c>
      <c r="I222" s="212">
        <f t="shared" si="124"/>
        <v>0</v>
      </c>
      <c r="J222" s="206">
        <f t="shared" si="100"/>
        <v>0</v>
      </c>
      <c r="K222" s="210">
        <f t="shared" si="125"/>
        <v>0</v>
      </c>
      <c r="L222" s="211">
        <f t="shared" si="125"/>
        <v>0</v>
      </c>
      <c r="M222" s="211">
        <f t="shared" si="125"/>
        <v>0</v>
      </c>
      <c r="N222" s="208">
        <f t="shared" si="125"/>
        <v>0</v>
      </c>
      <c r="O222" s="209">
        <f t="shared" si="125"/>
        <v>0</v>
      </c>
      <c r="P222" s="206">
        <f t="shared" si="125"/>
        <v>0</v>
      </c>
      <c r="Q222" s="336"/>
      <c r="R222" s="337"/>
    </row>
    <row r="223" spans="2:18" s="1" customFormat="1" x14ac:dyDescent="0.25">
      <c r="B223" s="259" t="s">
        <v>528</v>
      </c>
      <c r="C223" s="260" t="s">
        <v>382</v>
      </c>
      <c r="D223" s="335">
        <v>2.5499999999999998</v>
      </c>
      <c r="E223" s="415">
        <f t="shared" si="123"/>
        <v>0.32510796437699424</v>
      </c>
      <c r="F223" s="206">
        <f t="shared" si="104"/>
        <v>0.83656095121680185</v>
      </c>
      <c r="G223" s="210">
        <f t="shared" si="124"/>
        <v>0.14626590256060201</v>
      </c>
      <c r="H223" s="211">
        <f t="shared" si="124"/>
        <v>5.4737447017922623E-2</v>
      </c>
      <c r="I223" s="212">
        <f t="shared" si="124"/>
        <v>0.63555760163827724</v>
      </c>
      <c r="J223" s="206">
        <f t="shared" si="100"/>
        <v>1.2830543076214818</v>
      </c>
      <c r="K223" s="210">
        <f t="shared" si="125"/>
        <v>0.60025304398901469</v>
      </c>
      <c r="L223" s="211">
        <f t="shared" si="125"/>
        <v>0.5829143555633165</v>
      </c>
      <c r="M223" s="211">
        <f t="shared" si="125"/>
        <v>9.9886908069150515E-2</v>
      </c>
      <c r="N223" s="208">
        <f t="shared" si="125"/>
        <v>4.1830044608131063E-2</v>
      </c>
      <c r="O223" s="209">
        <f t="shared" si="125"/>
        <v>0</v>
      </c>
      <c r="P223" s="206">
        <f t="shared" si="125"/>
        <v>6.3446732176591053E-2</v>
      </c>
      <c r="Q223" s="336"/>
      <c r="R223" s="337"/>
    </row>
    <row r="224" spans="2:18" s="1" customFormat="1" x14ac:dyDescent="0.25">
      <c r="B224" s="259" t="s">
        <v>529</v>
      </c>
      <c r="C224" s="260" t="s">
        <v>384</v>
      </c>
      <c r="D224" s="335">
        <v>0</v>
      </c>
      <c r="E224" s="415">
        <f t="shared" si="123"/>
        <v>0</v>
      </c>
      <c r="F224" s="206">
        <f t="shared" si="104"/>
        <v>0</v>
      </c>
      <c r="G224" s="210">
        <f t="shared" si="124"/>
        <v>0</v>
      </c>
      <c r="H224" s="211">
        <f t="shared" si="124"/>
        <v>0</v>
      </c>
      <c r="I224" s="212">
        <f t="shared" si="124"/>
        <v>0</v>
      </c>
      <c r="J224" s="206">
        <f t="shared" si="100"/>
        <v>0</v>
      </c>
      <c r="K224" s="210">
        <f t="shared" ref="K224:P229" si="126">IFERROR($D224*K$237/100, 0)</f>
        <v>0</v>
      </c>
      <c r="L224" s="211">
        <f t="shared" si="126"/>
        <v>0</v>
      </c>
      <c r="M224" s="211">
        <f t="shared" si="126"/>
        <v>0</v>
      </c>
      <c r="N224" s="208">
        <f t="shared" si="126"/>
        <v>0</v>
      </c>
      <c r="O224" s="209">
        <f t="shared" si="126"/>
        <v>0</v>
      </c>
      <c r="P224" s="206">
        <f t="shared" si="126"/>
        <v>0</v>
      </c>
      <c r="Q224" s="336"/>
      <c r="R224" s="337"/>
    </row>
    <row r="225" spans="2:18" s="1" customFormat="1" x14ac:dyDescent="0.25">
      <c r="B225" s="259" t="s">
        <v>530</v>
      </c>
      <c r="C225" s="260" t="s">
        <v>386</v>
      </c>
      <c r="D225" s="335">
        <v>10.46</v>
      </c>
      <c r="E225" s="415">
        <f t="shared" si="123"/>
        <v>1.3335801205424942</v>
      </c>
      <c r="F225" s="206">
        <f t="shared" si="104"/>
        <v>3.4315402155795098</v>
      </c>
      <c r="G225" s="210">
        <f t="shared" si="124"/>
        <v>0.59997699638584201</v>
      </c>
      <c r="H225" s="211">
        <f t="shared" si="124"/>
        <v>0.2245308611009689</v>
      </c>
      <c r="I225" s="212">
        <f t="shared" si="124"/>
        <v>2.6070323580926988</v>
      </c>
      <c r="J225" s="206">
        <f t="shared" si="100"/>
        <v>5.2630384540081172</v>
      </c>
      <c r="K225" s="210">
        <f t="shared" si="126"/>
        <v>2.46221444710788</v>
      </c>
      <c r="L225" s="211">
        <f t="shared" si="126"/>
        <v>2.3910918271342321</v>
      </c>
      <c r="M225" s="211">
        <f t="shared" si="126"/>
        <v>0.40973217976600573</v>
      </c>
      <c r="N225" s="208">
        <f t="shared" si="126"/>
        <v>0.17158520258864743</v>
      </c>
      <c r="O225" s="209">
        <f t="shared" si="126"/>
        <v>0</v>
      </c>
      <c r="P225" s="206">
        <f t="shared" si="126"/>
        <v>0.26025600728123238</v>
      </c>
      <c r="Q225" s="336"/>
      <c r="R225" s="337"/>
    </row>
    <row r="226" spans="2:18" s="1" customFormat="1" x14ac:dyDescent="0.25">
      <c r="B226" s="259" t="s">
        <v>531</v>
      </c>
      <c r="C226" s="260" t="s">
        <v>388</v>
      </c>
      <c r="D226" s="335">
        <v>0</v>
      </c>
      <c r="E226" s="415">
        <f t="shared" si="123"/>
        <v>0</v>
      </c>
      <c r="F226" s="206">
        <f t="shared" si="104"/>
        <v>0</v>
      </c>
      <c r="G226" s="210">
        <f t="shared" si="124"/>
        <v>0</v>
      </c>
      <c r="H226" s="211">
        <f t="shared" si="124"/>
        <v>0</v>
      </c>
      <c r="I226" s="212">
        <f t="shared" si="124"/>
        <v>0</v>
      </c>
      <c r="J226" s="206">
        <f t="shared" si="100"/>
        <v>0</v>
      </c>
      <c r="K226" s="210">
        <f t="shared" si="126"/>
        <v>0</v>
      </c>
      <c r="L226" s="211">
        <f t="shared" si="126"/>
        <v>0</v>
      </c>
      <c r="M226" s="211">
        <f t="shared" si="126"/>
        <v>0</v>
      </c>
      <c r="N226" s="208">
        <f t="shared" si="126"/>
        <v>0</v>
      </c>
      <c r="O226" s="209">
        <f t="shared" si="126"/>
        <v>0</v>
      </c>
      <c r="P226" s="206">
        <f t="shared" si="126"/>
        <v>0</v>
      </c>
      <c r="Q226" s="336"/>
      <c r="R226" s="337"/>
    </row>
    <row r="227" spans="2:18" s="1" customFormat="1" x14ac:dyDescent="0.25">
      <c r="B227" s="262" t="s">
        <v>532</v>
      </c>
      <c r="C227" s="250" t="s">
        <v>533</v>
      </c>
      <c r="D227" s="335">
        <v>0.18</v>
      </c>
      <c r="E227" s="415">
        <f t="shared" si="123"/>
        <v>2.2948797485434894E-2</v>
      </c>
      <c r="F227" s="206">
        <f t="shared" si="104"/>
        <v>5.9051361262362496E-2</v>
      </c>
      <c r="G227" s="210">
        <f t="shared" si="124"/>
        <v>1.0324651945454259E-2</v>
      </c>
      <c r="H227" s="211">
        <f t="shared" si="124"/>
        <v>3.8638197895004204E-3</v>
      </c>
      <c r="I227" s="212">
        <f t="shared" si="124"/>
        <v>4.4862889527407815E-2</v>
      </c>
      <c r="J227" s="206">
        <f t="shared" si="100"/>
        <v>9.0568539361516348E-2</v>
      </c>
      <c r="K227" s="210">
        <f t="shared" si="126"/>
        <v>4.2370803105106915E-2</v>
      </c>
      <c r="L227" s="211">
        <f t="shared" si="126"/>
        <v>4.1146895686822338E-2</v>
      </c>
      <c r="M227" s="211">
        <f t="shared" si="126"/>
        <v>7.0508405695870954E-3</v>
      </c>
      <c r="N227" s="208">
        <f t="shared" si="126"/>
        <v>2.952709031162193E-3</v>
      </c>
      <c r="O227" s="209">
        <f t="shared" si="126"/>
        <v>0</v>
      </c>
      <c r="P227" s="206">
        <f t="shared" si="126"/>
        <v>4.4785928595240752E-3</v>
      </c>
      <c r="Q227" s="336"/>
      <c r="R227" s="337"/>
    </row>
    <row r="228" spans="2:18" s="1" customFormat="1" ht="15.75" thickBot="1" x14ac:dyDescent="0.3">
      <c r="B228" s="282" t="s">
        <v>534</v>
      </c>
      <c r="C228" s="283" t="s">
        <v>390</v>
      </c>
      <c r="D228" s="335">
        <v>9.36</v>
      </c>
      <c r="E228" s="415">
        <f t="shared" si="123"/>
        <v>1.1933374692426144</v>
      </c>
      <c r="F228" s="206">
        <f t="shared" si="104"/>
        <v>3.0706707856428492</v>
      </c>
      <c r="G228" s="210">
        <f t="shared" si="124"/>
        <v>0.53688190116362144</v>
      </c>
      <c r="H228" s="211">
        <f t="shared" si="124"/>
        <v>0.20091862905402189</v>
      </c>
      <c r="I228" s="212">
        <f t="shared" si="124"/>
        <v>2.3328702554252061</v>
      </c>
      <c r="J228" s="206">
        <f t="shared" si="100"/>
        <v>4.7095640467988495</v>
      </c>
      <c r="K228" s="210">
        <f t="shared" si="126"/>
        <v>2.2032817614655595</v>
      </c>
      <c r="L228" s="211">
        <f t="shared" si="126"/>
        <v>2.1396385757147613</v>
      </c>
      <c r="M228" s="211">
        <f t="shared" si="126"/>
        <v>0.36664370961852893</v>
      </c>
      <c r="N228" s="208">
        <f t="shared" si="126"/>
        <v>0.15354086962043401</v>
      </c>
      <c r="O228" s="209">
        <f t="shared" si="126"/>
        <v>0</v>
      </c>
      <c r="P228" s="206">
        <f t="shared" si="126"/>
        <v>0.23288682869525185</v>
      </c>
      <c r="Q228" s="336"/>
      <c r="R228" s="337"/>
    </row>
    <row r="229" spans="2:18" s="4" customFormat="1" ht="15.75" thickBot="1" x14ac:dyDescent="0.3">
      <c r="B229" s="150" t="s">
        <v>187</v>
      </c>
      <c r="C229" s="204" t="s">
        <v>392</v>
      </c>
      <c r="D229" s="421">
        <v>0.33</v>
      </c>
      <c r="E229" s="414">
        <f t="shared" si="123"/>
        <v>4.2072795389963974E-2</v>
      </c>
      <c r="F229" s="154">
        <f t="shared" si="104"/>
        <v>0.10826082898099791</v>
      </c>
      <c r="G229" s="155">
        <f t="shared" si="124"/>
        <v>1.8928528566666145E-2</v>
      </c>
      <c r="H229" s="156">
        <f t="shared" si="124"/>
        <v>7.0836696140841047E-3</v>
      </c>
      <c r="I229" s="157">
        <f t="shared" si="124"/>
        <v>8.2248630800247663E-2</v>
      </c>
      <c r="J229" s="154">
        <f t="shared" si="100"/>
        <v>0.16604232216278</v>
      </c>
      <c r="K229" s="155">
        <f t="shared" si="126"/>
        <v>7.767980569269603E-2</v>
      </c>
      <c r="L229" s="156">
        <f t="shared" si="126"/>
        <v>7.5435975425840962E-2</v>
      </c>
      <c r="M229" s="156">
        <f t="shared" si="126"/>
        <v>1.292654104424301E-2</v>
      </c>
      <c r="N229" s="152">
        <f t="shared" si="126"/>
        <v>5.413299890464021E-3</v>
      </c>
      <c r="O229" s="422">
        <f t="shared" si="126"/>
        <v>0</v>
      </c>
      <c r="P229" s="154">
        <f t="shared" si="126"/>
        <v>8.2107535757941375E-3</v>
      </c>
      <c r="Q229" s="325"/>
      <c r="R229" s="326"/>
    </row>
    <row r="230" spans="2:18" s="4" customFormat="1" x14ac:dyDescent="0.25">
      <c r="B230" s="150" t="s">
        <v>189</v>
      </c>
      <c r="C230" s="204" t="s">
        <v>394</v>
      </c>
      <c r="D230" s="338">
        <f>SUM(D231:D235)</f>
        <v>14.959999999999999</v>
      </c>
      <c r="E230" s="414">
        <f>SUM(E231:E235)</f>
        <v>1.9073000576783663</v>
      </c>
      <c r="F230" s="154">
        <f t="shared" si="104"/>
        <v>4.9078242471385716</v>
      </c>
      <c r="G230" s="155">
        <f>SUM(G231:G235)</f>
        <v>0.85809329502219844</v>
      </c>
      <c r="H230" s="156">
        <f>SUM(H231:H235)</f>
        <v>0.32112635583847943</v>
      </c>
      <c r="I230" s="157">
        <f>SUM(I231:I235)</f>
        <v>3.728604596277894</v>
      </c>
      <c r="J230" s="154">
        <f t="shared" si="100"/>
        <v>7.5272519380460263</v>
      </c>
      <c r="K230" s="155">
        <f t="shared" ref="K230:P230" si="127">SUM(K231:K235)</f>
        <v>3.5214845247355528</v>
      </c>
      <c r="L230" s="156">
        <f t="shared" si="127"/>
        <v>3.4197642193047901</v>
      </c>
      <c r="M230" s="156">
        <f t="shared" si="127"/>
        <v>0.58600319400568313</v>
      </c>
      <c r="N230" s="152">
        <f t="shared" si="127"/>
        <v>0.24540292836770222</v>
      </c>
      <c r="O230" s="153">
        <f t="shared" si="127"/>
        <v>0</v>
      </c>
      <c r="P230" s="154">
        <f t="shared" si="127"/>
        <v>0.37222082876933421</v>
      </c>
      <c r="Q230" s="325"/>
      <c r="R230" s="326"/>
    </row>
    <row r="231" spans="2:18" s="1" customFormat="1" x14ac:dyDescent="0.25">
      <c r="B231" s="167" t="s">
        <v>535</v>
      </c>
      <c r="C231" s="357" t="s">
        <v>396</v>
      </c>
      <c r="D231" s="335">
        <v>0</v>
      </c>
      <c r="E231" s="415">
        <f>IFERROR($D231*E$237/100, 0)</f>
        <v>0</v>
      </c>
      <c r="F231" s="206">
        <f t="shared" si="104"/>
        <v>0</v>
      </c>
      <c r="G231" s="210">
        <f t="shared" ref="G231:I235" si="128">IFERROR($D231*G$237/100, 0)</f>
        <v>0</v>
      </c>
      <c r="H231" s="211">
        <f t="shared" si="128"/>
        <v>0</v>
      </c>
      <c r="I231" s="212">
        <f t="shared" si="128"/>
        <v>0</v>
      </c>
      <c r="J231" s="206">
        <f t="shared" si="100"/>
        <v>0</v>
      </c>
      <c r="K231" s="210">
        <f t="shared" ref="K231:P235" si="129">IFERROR($D231*K$237/100, 0)</f>
        <v>0</v>
      </c>
      <c r="L231" s="211">
        <f t="shared" si="129"/>
        <v>0</v>
      </c>
      <c r="M231" s="211">
        <f t="shared" si="129"/>
        <v>0</v>
      </c>
      <c r="N231" s="208">
        <f t="shared" si="129"/>
        <v>0</v>
      </c>
      <c r="O231" s="209">
        <f t="shared" si="129"/>
        <v>0</v>
      </c>
      <c r="P231" s="206">
        <f t="shared" si="129"/>
        <v>0</v>
      </c>
      <c r="Q231" s="336"/>
      <c r="R231" s="337"/>
    </row>
    <row r="232" spans="2:18" s="1" customFormat="1" x14ac:dyDescent="0.25">
      <c r="B232" s="167" t="s">
        <v>536</v>
      </c>
      <c r="C232" s="357" t="s">
        <v>450</v>
      </c>
      <c r="D232" s="335">
        <v>1.78</v>
      </c>
      <c r="E232" s="415">
        <f>IFERROR($D232*E$237/100, 0)</f>
        <v>0.22693810846707838</v>
      </c>
      <c r="F232" s="206">
        <f t="shared" si="104"/>
        <v>0.58395235026114023</v>
      </c>
      <c r="G232" s="210">
        <f t="shared" si="128"/>
        <v>0.10209933590504768</v>
      </c>
      <c r="H232" s="211">
        <f t="shared" si="128"/>
        <v>3.8208884585059714E-2</v>
      </c>
      <c r="I232" s="212">
        <f t="shared" si="128"/>
        <v>0.44364412977103285</v>
      </c>
      <c r="J232" s="206">
        <f t="shared" si="100"/>
        <v>0.89562222257499524</v>
      </c>
      <c r="K232" s="210">
        <f t="shared" si="129"/>
        <v>0.41900016403939072</v>
      </c>
      <c r="L232" s="211">
        <f t="shared" si="129"/>
        <v>0.40689707956968763</v>
      </c>
      <c r="M232" s="211">
        <f t="shared" si="129"/>
        <v>6.972497896591684E-2</v>
      </c>
      <c r="N232" s="208">
        <f t="shared" si="129"/>
        <v>2.9199011530381687E-2</v>
      </c>
      <c r="O232" s="209">
        <f t="shared" si="129"/>
        <v>0</v>
      </c>
      <c r="P232" s="206">
        <f t="shared" si="129"/>
        <v>4.4288307166404736E-2</v>
      </c>
      <c r="Q232" s="336"/>
      <c r="R232" s="337"/>
    </row>
    <row r="233" spans="2:18" s="1" customFormat="1" x14ac:dyDescent="0.25">
      <c r="B233" s="259" t="s">
        <v>537</v>
      </c>
      <c r="C233" s="260" t="s">
        <v>400</v>
      </c>
      <c r="D233" s="335">
        <v>0</v>
      </c>
      <c r="E233" s="415">
        <f>IFERROR($D233*E$237/100, 0)</f>
        <v>0</v>
      </c>
      <c r="F233" s="206">
        <f t="shared" si="104"/>
        <v>0</v>
      </c>
      <c r="G233" s="210">
        <f t="shared" si="128"/>
        <v>0</v>
      </c>
      <c r="H233" s="211">
        <f t="shared" si="128"/>
        <v>0</v>
      </c>
      <c r="I233" s="212">
        <f t="shared" si="128"/>
        <v>0</v>
      </c>
      <c r="J233" s="206">
        <f t="shared" si="100"/>
        <v>0</v>
      </c>
      <c r="K233" s="210">
        <f t="shared" si="129"/>
        <v>0</v>
      </c>
      <c r="L233" s="211">
        <f t="shared" si="129"/>
        <v>0</v>
      </c>
      <c r="M233" s="211">
        <f t="shared" si="129"/>
        <v>0</v>
      </c>
      <c r="N233" s="208">
        <f t="shared" si="129"/>
        <v>0</v>
      </c>
      <c r="O233" s="209">
        <f t="shared" si="129"/>
        <v>0</v>
      </c>
      <c r="P233" s="206">
        <f t="shared" si="129"/>
        <v>0</v>
      </c>
      <c r="Q233" s="336"/>
      <c r="R233" s="337"/>
    </row>
    <row r="234" spans="2:18" s="1" customFormat="1" x14ac:dyDescent="0.25">
      <c r="B234" s="259" t="s">
        <v>538</v>
      </c>
      <c r="C234" s="250" t="s">
        <v>402</v>
      </c>
      <c r="D234" s="342">
        <v>0</v>
      </c>
      <c r="E234" s="423">
        <f>IFERROR($D234*E$237/100, 0)</f>
        <v>0</v>
      </c>
      <c r="F234" s="216">
        <f t="shared" si="104"/>
        <v>0</v>
      </c>
      <c r="G234" s="217">
        <f t="shared" si="128"/>
        <v>0</v>
      </c>
      <c r="H234" s="218">
        <f t="shared" si="128"/>
        <v>0</v>
      </c>
      <c r="I234" s="219">
        <f t="shared" si="128"/>
        <v>0</v>
      </c>
      <c r="J234" s="216">
        <f t="shared" si="100"/>
        <v>0</v>
      </c>
      <c r="K234" s="217">
        <f t="shared" si="129"/>
        <v>0</v>
      </c>
      <c r="L234" s="218">
        <f t="shared" si="129"/>
        <v>0</v>
      </c>
      <c r="M234" s="218">
        <f t="shared" si="129"/>
        <v>0</v>
      </c>
      <c r="N234" s="214">
        <f t="shared" si="129"/>
        <v>0</v>
      </c>
      <c r="O234" s="215">
        <f t="shared" si="129"/>
        <v>0</v>
      </c>
      <c r="P234" s="216">
        <f t="shared" si="129"/>
        <v>0</v>
      </c>
      <c r="Q234" s="336"/>
      <c r="R234" s="337"/>
    </row>
    <row r="235" spans="2:18" s="1" customFormat="1" ht="15.75" thickBot="1" x14ac:dyDescent="0.3">
      <c r="B235" s="259" t="s">
        <v>539</v>
      </c>
      <c r="C235" s="250" t="s">
        <v>394</v>
      </c>
      <c r="D235" s="342">
        <v>13.18</v>
      </c>
      <c r="E235" s="423">
        <f>IFERROR($D235*E$237/100, 0)</f>
        <v>1.680361949211288</v>
      </c>
      <c r="F235" s="216">
        <f t="shared" si="104"/>
        <v>4.3238718968774315</v>
      </c>
      <c r="G235" s="217">
        <f t="shared" si="128"/>
        <v>0.75599395911715073</v>
      </c>
      <c r="H235" s="218">
        <f t="shared" si="128"/>
        <v>0.28291747125341971</v>
      </c>
      <c r="I235" s="219">
        <f t="shared" si="128"/>
        <v>3.284960466506861</v>
      </c>
      <c r="J235" s="216">
        <f t="shared" si="100"/>
        <v>6.6316297154710311</v>
      </c>
      <c r="K235" s="217">
        <f t="shared" si="129"/>
        <v>3.1024843606961623</v>
      </c>
      <c r="L235" s="218">
        <f t="shared" si="129"/>
        <v>3.0128671397351026</v>
      </c>
      <c r="M235" s="218">
        <f t="shared" si="129"/>
        <v>0.51627821503976623</v>
      </c>
      <c r="N235" s="214">
        <f t="shared" si="129"/>
        <v>0.21620391683732054</v>
      </c>
      <c r="O235" s="215">
        <f t="shared" si="129"/>
        <v>0</v>
      </c>
      <c r="P235" s="216">
        <f t="shared" si="129"/>
        <v>0.32793252160292946</v>
      </c>
      <c r="Q235" s="336"/>
      <c r="R235" s="337"/>
    </row>
    <row r="236" spans="2:18" s="1" customFormat="1" ht="116.25" customHeight="1" thickBot="1" x14ac:dyDescent="0.3">
      <c r="B236" s="124" t="s">
        <v>79</v>
      </c>
      <c r="C236" s="125" t="s">
        <v>540</v>
      </c>
      <c r="D236" s="125" t="s">
        <v>457</v>
      </c>
      <c r="E236" s="126" t="s">
        <v>256</v>
      </c>
      <c r="F236" s="127" t="s">
        <v>257</v>
      </c>
      <c r="G236" s="128" t="s">
        <v>258</v>
      </c>
      <c r="H236" s="129" t="s">
        <v>259</v>
      </c>
      <c r="I236" s="130" t="s">
        <v>260</v>
      </c>
      <c r="J236" s="131" t="s">
        <v>261</v>
      </c>
      <c r="K236" s="128" t="s">
        <v>262</v>
      </c>
      <c r="L236" s="129" t="s">
        <v>263</v>
      </c>
      <c r="M236" s="130" t="s">
        <v>264</v>
      </c>
      <c r="N236" s="133" t="s">
        <v>265</v>
      </c>
      <c r="O236" s="126" t="s">
        <v>458</v>
      </c>
      <c r="P236" s="127" t="s">
        <v>459</v>
      </c>
      <c r="Q236" s="336"/>
      <c r="R236" s="337"/>
    </row>
    <row r="237" spans="2:18" s="1" customFormat="1" ht="38.25" customHeight="1" x14ac:dyDescent="0.25">
      <c r="B237" s="160" t="s">
        <v>212</v>
      </c>
      <c r="C237" s="357" t="s">
        <v>541</v>
      </c>
      <c r="D237" s="144">
        <f>ROUND((E237+F237+J237+N237+O237+P237),1)</f>
        <v>100</v>
      </c>
      <c r="E237" s="145">
        <f>IFERROR((E25+E26)/($D$25+$D$26)*100, 0)</f>
        <v>12.749331936352718</v>
      </c>
      <c r="F237" s="146">
        <f>SUM(G237:I237)</f>
        <v>32.806311812423608</v>
      </c>
      <c r="G237" s="147">
        <f>IFERROR((G25+G26)/($D$25+$D$26)*100, 0)</f>
        <v>5.7359177474745886</v>
      </c>
      <c r="H237" s="148">
        <f>IFERROR((H25+H26)/($D$25+$D$26)*100, 0)</f>
        <v>2.146566549722456</v>
      </c>
      <c r="I237" s="149">
        <f>IFERROR((I25+I26)/($D$25+$D$26)*100, 0)</f>
        <v>24.923827515226563</v>
      </c>
      <c r="J237" s="146">
        <f>SUM(K237:M237)</f>
        <v>50.315855200842428</v>
      </c>
      <c r="K237" s="147">
        <f t="shared" ref="K237:P237" si="130">IFERROR((K25+K26)/($D$25+$D$26)*100, 0)</f>
        <v>23.539335058392734</v>
      </c>
      <c r="L237" s="148">
        <f t="shared" si="130"/>
        <v>22.859386492679079</v>
      </c>
      <c r="M237" s="148">
        <f t="shared" si="130"/>
        <v>3.9171336497706091</v>
      </c>
      <c r="N237" s="144">
        <f t="shared" si="130"/>
        <v>1.6403939062012183</v>
      </c>
      <c r="O237" s="145">
        <f t="shared" si="130"/>
        <v>0</v>
      </c>
      <c r="P237" s="146">
        <f t="shared" si="130"/>
        <v>2.4881071441800415</v>
      </c>
      <c r="Q237" s="336"/>
      <c r="R237" s="337"/>
    </row>
    <row r="238" spans="2:18" s="1" customFormat="1" ht="33.75" customHeight="1" thickBot="1" x14ac:dyDescent="0.3">
      <c r="B238" s="284" t="s">
        <v>214</v>
      </c>
      <c r="C238" s="424" t="s">
        <v>542</v>
      </c>
      <c r="D238" s="425">
        <f>ROUND((E238+F238+J238+N238+O238+P238),1)</f>
        <v>82.1</v>
      </c>
      <c r="E238" s="426">
        <f>VAS075_F_Verslovienetui22ApskaitosVeikla</f>
        <v>7.6107192405758237E-2</v>
      </c>
      <c r="F238" s="427">
        <f>SUM(G238:I238)</f>
        <v>17.218485503622546</v>
      </c>
      <c r="G238" s="428">
        <f>VAS075_F_Verslovienetui231GeriamojoVandens</f>
        <v>12.71646332642082</v>
      </c>
      <c r="H238" s="429">
        <f>VAS075_F_Verslovienetui232GeriamojoVandens</f>
        <v>2.0362062058174102</v>
      </c>
      <c r="I238" s="430">
        <f>VAS075_F_Verslovienetui233GeriamojoVandens</f>
        <v>2.4658159713843171</v>
      </c>
      <c r="J238" s="427">
        <f>SUM(K238:M238)</f>
        <v>64.802742182303163</v>
      </c>
      <c r="K238" s="428">
        <f>VAS075_F_Verslovienetui241NuotekuSurinkimas</f>
        <v>27.181751529509263</v>
      </c>
      <c r="L238" s="429">
        <f>VAS075_F_Verslovienetui242NuotekuValymas</f>
        <v>32.880018996155158</v>
      </c>
      <c r="M238" s="429">
        <f>VAS075_F_Verslovienetui243NuotekuDumblo</f>
        <v>4.7409716566387372</v>
      </c>
      <c r="N238" s="425">
        <f>VAS075_F_Verslovienetui25PavirsiniuNuoteku</f>
        <v>0</v>
      </c>
      <c r="O238" s="426">
        <f>VAS075_F_Verslovienetui26KitosReguliuojamosios</f>
        <v>0</v>
      </c>
      <c r="P238" s="427">
        <f>VAS075_F_Verslovienetui27KitosVeiklos</f>
        <v>0</v>
      </c>
      <c r="Q238" s="336"/>
      <c r="R238" s="337"/>
    </row>
    <row r="239" spans="2:18" s="1" customFormat="1" x14ac:dyDescent="0.25">
      <c r="Q239" s="336"/>
      <c r="R239" s="337"/>
    </row>
    <row r="240" spans="2:18" s="1" customFormat="1" x14ac:dyDescent="0.25">
      <c r="C240" s="431" t="s">
        <v>543</v>
      </c>
    </row>
    <row r="241" spans="3:3" s="1" customFormat="1" x14ac:dyDescent="0.25">
      <c r="C241" s="432" t="s">
        <v>544</v>
      </c>
    </row>
  </sheetData>
  <sheetProtection algorithmName="SHA-512" hashValue="9F/goEOnsQRqXCDz5N4oiE3D66cVDk/E4vCD/hAj02Se6gHdgwhyRyMGVzQx2GpeSCFSbBCR0/CTplsH7owE6A==" saltValue="u5kmqVfv7FccoPTC63+ZGXiNjOyejPT+qzikKC/QMmnXZj9sbYgdVQcubVnBkGUnwbLQmonp+8I9ka4rhy/FWw==" spinCount="100000" sheet="1" objects="1" scenarios="1"/>
  <mergeCells count="5">
    <mergeCell ref="B8:P8"/>
    <mergeCell ref="A1:Q1"/>
    <mergeCell ref="A2:Q2"/>
    <mergeCell ref="A3:Q3"/>
    <mergeCell ref="A5:Q5"/>
  </mergeCells>
  <pageMargins left="0.7" right="0.7" top="0.75" bottom="0.75" header="0.3" footer="0.3"/>
  <pageSetup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56"/>
  <sheetViews>
    <sheetView topLeftCell="A43" zoomScale="93" zoomScaleNormal="93" workbookViewId="0">
      <selection activeCell="D52" sqref="D52"/>
    </sheetView>
  </sheetViews>
  <sheetFormatPr defaultColWidth="9.140625" defaultRowHeight="15" x14ac:dyDescent="0.25"/>
  <cols>
    <col min="1" max="2" width="9.140625" style="433"/>
    <col min="3" max="3" width="51.5703125" style="433" customWidth="1"/>
    <col min="4" max="4" width="22.5703125" style="434" customWidth="1"/>
    <col min="5" max="5" width="22.7109375" style="433" customWidth="1"/>
    <col min="6" max="6" width="35.85546875" style="433" customWidth="1"/>
    <col min="7" max="16384" width="9.140625" style="433"/>
  </cols>
  <sheetData>
    <row r="1" spans="1:5" s="1" customFormat="1" x14ac:dyDescent="0.25">
      <c r="A1" s="1312" t="s">
        <v>0</v>
      </c>
      <c r="B1" s="1313"/>
      <c r="C1" s="1313"/>
      <c r="D1" s="1313"/>
      <c r="E1" s="1314"/>
    </row>
    <row r="2" spans="1:5" s="1" customFormat="1" x14ac:dyDescent="0.25">
      <c r="A2" s="1312" t="s">
        <v>1</v>
      </c>
      <c r="B2" s="1313"/>
      <c r="C2" s="1313"/>
      <c r="D2" s="1313"/>
      <c r="E2" s="1314"/>
    </row>
    <row r="3" spans="1:5" s="1" customFormat="1" x14ac:dyDescent="0.25">
      <c r="A3" s="1315"/>
      <c r="B3" s="1316"/>
      <c r="C3" s="1316"/>
      <c r="D3" s="1316"/>
      <c r="E3" s="1317"/>
    </row>
    <row r="4" spans="1:5" s="1" customFormat="1" x14ac:dyDescent="0.25">
      <c r="A4" s="435"/>
      <c r="B4" s="435"/>
      <c r="C4" s="435"/>
      <c r="D4" s="436"/>
      <c r="E4" s="435"/>
    </row>
    <row r="5" spans="1:5" s="1" customFormat="1" x14ac:dyDescent="0.25">
      <c r="A5" s="1318" t="s">
        <v>545</v>
      </c>
      <c r="B5" s="1319"/>
      <c r="C5" s="1319"/>
      <c r="D5" s="1319"/>
      <c r="E5" s="1320"/>
    </row>
    <row r="6" spans="1:5" s="1" customFormat="1" x14ac:dyDescent="0.25">
      <c r="A6" s="1309" t="s">
        <v>546</v>
      </c>
      <c r="B6" s="1310"/>
      <c r="C6" s="1310"/>
      <c r="D6" s="1311"/>
      <c r="E6" s="1310"/>
    </row>
    <row r="7" spans="1:5" s="1" customFormat="1" x14ac:dyDescent="0.25">
      <c r="A7" s="1310"/>
      <c r="B7" s="1310"/>
      <c r="C7" s="1310"/>
      <c r="D7" s="1311"/>
      <c r="E7" s="1310"/>
    </row>
    <row r="8" spans="1:5" s="1" customFormat="1" x14ac:dyDescent="0.25">
      <c r="A8" s="435"/>
      <c r="B8" s="435"/>
      <c r="C8" s="435"/>
      <c r="D8" s="436"/>
      <c r="E8" s="435"/>
    </row>
    <row r="9" spans="1:5" s="1" customFormat="1" ht="35.25" customHeight="1" thickBot="1" x14ac:dyDescent="0.3">
      <c r="B9" s="1308" t="s">
        <v>547</v>
      </c>
      <c r="C9" s="1308"/>
      <c r="D9" s="1308"/>
      <c r="E9" s="1308"/>
    </row>
    <row r="10" spans="1:5" s="1" customFormat="1" ht="24.75" customHeight="1" thickBot="1" x14ac:dyDescent="0.3">
      <c r="B10" s="437" t="s">
        <v>4</v>
      </c>
      <c r="C10" s="438" t="s">
        <v>92</v>
      </c>
      <c r="D10" s="439" t="s">
        <v>49</v>
      </c>
      <c r="E10" s="440" t="s">
        <v>93</v>
      </c>
    </row>
    <row r="11" spans="1:5" s="1" customFormat="1" ht="41.25" customHeight="1" thickTop="1" thickBot="1" x14ac:dyDescent="0.3">
      <c r="B11" s="441" t="s">
        <v>548</v>
      </c>
      <c r="C11" s="442" t="s">
        <v>549</v>
      </c>
      <c r="D11" s="443">
        <f>VAS071_F_Ilgalaikisturt1AtaskaitinisLaikotarpis</f>
        <v>24376.95</v>
      </c>
      <c r="E11" s="444" t="s">
        <v>550</v>
      </c>
    </row>
    <row r="12" spans="1:5" s="1" customFormat="1" ht="46.5" customHeight="1" thickTop="1" thickBot="1" x14ac:dyDescent="0.3">
      <c r="B12" s="441" t="s">
        <v>51</v>
      </c>
      <c r="C12" s="442" t="s">
        <v>551</v>
      </c>
      <c r="D12" s="443">
        <f>SUM(D13:D14)+D18+D19</f>
        <v>3009.3174691498562</v>
      </c>
      <c r="E12" s="444" t="s">
        <v>552</v>
      </c>
    </row>
    <row r="13" spans="1:5" s="1" customFormat="1" ht="41.25" customHeight="1" thickTop="1" x14ac:dyDescent="0.25">
      <c r="B13" s="445" t="s">
        <v>96</v>
      </c>
      <c r="C13" s="446" t="s">
        <v>553</v>
      </c>
      <c r="D13" s="447">
        <f>VAS076_F_Paskirstomasil23IsViso</f>
        <v>986.76966309366605</v>
      </c>
      <c r="E13" s="448" t="s">
        <v>552</v>
      </c>
    </row>
    <row r="14" spans="1:5" s="1" customFormat="1" ht="40.5" customHeight="1" x14ac:dyDescent="0.25">
      <c r="B14" s="449" t="s">
        <v>102</v>
      </c>
      <c r="C14" s="450" t="s">
        <v>554</v>
      </c>
      <c r="D14" s="451">
        <f>VAS076_F_Paskirstomasil24IsViso</f>
        <v>1992.4240060561904</v>
      </c>
      <c r="E14" s="452" t="s">
        <v>552</v>
      </c>
    </row>
    <row r="15" spans="1:5" s="1" customFormat="1" ht="40.5" customHeight="1" x14ac:dyDescent="0.25">
      <c r="B15" s="449" t="s">
        <v>104</v>
      </c>
      <c r="C15" s="450" t="s">
        <v>555</v>
      </c>
      <c r="D15" s="451">
        <f>VAS076_F_Paskirstomasil241NuotekuSurinkimas</f>
        <v>1425.625304494331</v>
      </c>
      <c r="E15" s="452" t="s">
        <v>552</v>
      </c>
    </row>
    <row r="16" spans="1:5" s="1" customFormat="1" ht="36.75" customHeight="1" x14ac:dyDescent="0.25">
      <c r="B16" s="449" t="s">
        <v>110</v>
      </c>
      <c r="C16" s="450" t="s">
        <v>556</v>
      </c>
      <c r="D16" s="451">
        <f>VAS076_F_Paskirstomasil242NuotekuValymas</f>
        <v>543.16324089066973</v>
      </c>
      <c r="E16" s="452" t="s">
        <v>552</v>
      </c>
    </row>
    <row r="17" spans="2:5" s="1" customFormat="1" ht="34.5" customHeight="1" x14ac:dyDescent="0.25">
      <c r="B17" s="449" t="s">
        <v>117</v>
      </c>
      <c r="C17" s="450" t="s">
        <v>557</v>
      </c>
      <c r="D17" s="451">
        <f>VAS076_F_Paskirstomasil243NuotekuDumblo</f>
        <v>23.635460671189836</v>
      </c>
      <c r="E17" s="452" t="s">
        <v>552</v>
      </c>
    </row>
    <row r="18" spans="2:5" s="1" customFormat="1" ht="31.5" customHeight="1" x14ac:dyDescent="0.25">
      <c r="B18" s="453" t="s">
        <v>124</v>
      </c>
      <c r="C18" s="450" t="s">
        <v>558</v>
      </c>
      <c r="D18" s="451">
        <f>VAS076_F_Paskirstomasil25PavirsiniuNuoteku</f>
        <v>0</v>
      </c>
      <c r="E18" s="452" t="s">
        <v>552</v>
      </c>
    </row>
    <row r="19" spans="2:5" s="1" customFormat="1" ht="39.75" customHeight="1" thickBot="1" x14ac:dyDescent="0.3">
      <c r="B19" s="453" t="s">
        <v>131</v>
      </c>
      <c r="C19" s="454" t="s">
        <v>559</v>
      </c>
      <c r="D19" s="455">
        <f>VAS076_F_Paskirstomasil22ApskaitosVeikla</f>
        <v>30.123799999999999</v>
      </c>
      <c r="E19" s="456" t="s">
        <v>552</v>
      </c>
    </row>
    <row r="20" spans="2:5" s="1" customFormat="1" ht="24" x14ac:dyDescent="0.25">
      <c r="B20" s="457" t="s">
        <v>53</v>
      </c>
      <c r="C20" s="458" t="s">
        <v>560</v>
      </c>
      <c r="D20" s="459">
        <f>SUM(D21:D30)</f>
        <v>21366.422530850145</v>
      </c>
      <c r="E20" s="460"/>
    </row>
    <row r="21" spans="2:5" s="1" customFormat="1" x14ac:dyDescent="0.25">
      <c r="B21" s="449" t="s">
        <v>55</v>
      </c>
      <c r="C21" s="461" t="s">
        <v>561</v>
      </c>
      <c r="D21" s="462">
        <v>21337.87</v>
      </c>
      <c r="E21" s="452"/>
    </row>
    <row r="22" spans="2:5" s="1" customFormat="1" ht="24" x14ac:dyDescent="0.25">
      <c r="B22" s="449" t="s">
        <v>141</v>
      </c>
      <c r="C22" s="461" t="s">
        <v>562</v>
      </c>
      <c r="D22" s="462">
        <v>0</v>
      </c>
      <c r="E22" s="452"/>
    </row>
    <row r="23" spans="2:5" s="1" customFormat="1" x14ac:dyDescent="0.25">
      <c r="B23" s="449" t="s">
        <v>302</v>
      </c>
      <c r="C23" s="461" t="s">
        <v>563</v>
      </c>
      <c r="D23" s="462">
        <v>0</v>
      </c>
      <c r="E23" s="452"/>
    </row>
    <row r="24" spans="2:5" s="1" customFormat="1" x14ac:dyDescent="0.25">
      <c r="B24" s="449" t="s">
        <v>307</v>
      </c>
      <c r="C24" s="461" t="s">
        <v>564</v>
      </c>
      <c r="D24" s="462">
        <v>0</v>
      </c>
      <c r="E24" s="452"/>
    </row>
    <row r="25" spans="2:5" s="1" customFormat="1" x14ac:dyDescent="0.25">
      <c r="B25" s="449" t="s">
        <v>312</v>
      </c>
      <c r="C25" s="461" t="s">
        <v>565</v>
      </c>
      <c r="D25" s="462">
        <v>0</v>
      </c>
      <c r="E25" s="452"/>
    </row>
    <row r="26" spans="2:5" s="1" customFormat="1" x14ac:dyDescent="0.25">
      <c r="B26" s="449" t="s">
        <v>318</v>
      </c>
      <c r="C26" s="461" t="s">
        <v>566</v>
      </c>
      <c r="D26" s="462">
        <v>0</v>
      </c>
      <c r="E26" s="452"/>
    </row>
    <row r="27" spans="2:5" s="1" customFormat="1" ht="24" x14ac:dyDescent="0.25">
      <c r="B27" s="449" t="s">
        <v>322</v>
      </c>
      <c r="C27" s="461" t="s">
        <v>567</v>
      </c>
      <c r="D27" s="462"/>
      <c r="E27" s="452"/>
    </row>
    <row r="28" spans="2:5" s="1" customFormat="1" x14ac:dyDescent="0.25">
      <c r="B28" s="449" t="s">
        <v>331</v>
      </c>
      <c r="C28" s="461" t="s">
        <v>568</v>
      </c>
      <c r="D28" s="462">
        <v>4.99</v>
      </c>
      <c r="E28" s="452"/>
    </row>
    <row r="29" spans="2:5" s="1" customFormat="1" ht="24" x14ac:dyDescent="0.25">
      <c r="B29" s="453" t="s">
        <v>333</v>
      </c>
      <c r="C29" s="463" t="s">
        <v>569</v>
      </c>
      <c r="D29" s="464">
        <v>1.89</v>
      </c>
      <c r="E29" s="456"/>
    </row>
    <row r="30" spans="2:5" s="1" customFormat="1" ht="24.75" thickBot="1" x14ac:dyDescent="0.3">
      <c r="B30" s="465" t="s">
        <v>343</v>
      </c>
      <c r="C30" s="466" t="s">
        <v>570</v>
      </c>
      <c r="D30" s="467">
        <f>D11-D12-D31-D21-D22-D23-D24-D25-D26-D27-D28-D29</f>
        <v>21.672530850145556</v>
      </c>
      <c r="E30" s="468"/>
    </row>
    <row r="31" spans="2:5" s="1" customFormat="1" x14ac:dyDescent="0.25">
      <c r="B31" s="469" t="s">
        <v>59</v>
      </c>
      <c r="C31" s="470" t="s">
        <v>571</v>
      </c>
      <c r="D31" s="471">
        <f>SUM(D32:D33)</f>
        <v>1.21</v>
      </c>
      <c r="E31" s="452" t="s">
        <v>552</v>
      </c>
    </row>
    <row r="32" spans="2:5" s="1" customFormat="1" x14ac:dyDescent="0.25">
      <c r="B32" s="449" t="s">
        <v>150</v>
      </c>
      <c r="C32" s="450" t="s">
        <v>572</v>
      </c>
      <c r="D32" s="451">
        <f>VAS076_F_Paskirstomasil26KitosReguliuojamosios</f>
        <v>0</v>
      </c>
      <c r="E32" s="452" t="s">
        <v>552</v>
      </c>
    </row>
    <row r="33" spans="2:5" s="1" customFormat="1" ht="15.75" thickBot="1" x14ac:dyDescent="0.3">
      <c r="B33" s="453" t="s">
        <v>152</v>
      </c>
      <c r="C33" s="454" t="s">
        <v>573</v>
      </c>
      <c r="D33" s="455">
        <f>VAS076_F_Paskirstomasil27KitosVeiklos</f>
        <v>1.21</v>
      </c>
      <c r="E33" s="456" t="s">
        <v>552</v>
      </c>
    </row>
    <row r="34" spans="2:5" s="1" customFormat="1" ht="25.5" thickTop="1" thickBot="1" x14ac:dyDescent="0.3">
      <c r="B34" s="441" t="s">
        <v>574</v>
      </c>
      <c r="C34" s="442" t="s">
        <v>575</v>
      </c>
      <c r="D34" s="472">
        <v>30842.080000000002</v>
      </c>
      <c r="E34" s="444"/>
    </row>
    <row r="35" spans="2:5" s="1" customFormat="1" ht="37.5" thickTop="1" thickBot="1" x14ac:dyDescent="0.3">
      <c r="B35" s="441" t="s">
        <v>63</v>
      </c>
      <c r="C35" s="442" t="s">
        <v>576</v>
      </c>
      <c r="D35" s="443">
        <f>SUM(D36:D37)+D41+D42</f>
        <v>5606.46</v>
      </c>
      <c r="E35" s="444" t="s">
        <v>577</v>
      </c>
    </row>
    <row r="36" spans="2:5" s="1" customFormat="1" ht="24.75" thickTop="1" x14ac:dyDescent="0.25">
      <c r="B36" s="445" t="s">
        <v>65</v>
      </c>
      <c r="C36" s="446" t="s">
        <v>578</v>
      </c>
      <c r="D36" s="447">
        <f>VAS075_F_Paskirstomasil13IsViso</f>
        <v>1904.6539105979252</v>
      </c>
      <c r="E36" s="448" t="s">
        <v>577</v>
      </c>
    </row>
    <row r="37" spans="2:5" s="1" customFormat="1" ht="24" x14ac:dyDescent="0.25">
      <c r="B37" s="449" t="s">
        <v>69</v>
      </c>
      <c r="C37" s="450" t="s">
        <v>579</v>
      </c>
      <c r="D37" s="451">
        <f>VAS075_F_Paskirstomasil14IsViso</f>
        <v>3642.0399533006662</v>
      </c>
      <c r="E37" s="452" t="s">
        <v>577</v>
      </c>
    </row>
    <row r="38" spans="2:5" s="1" customFormat="1" ht="24" x14ac:dyDescent="0.25">
      <c r="B38" s="449" t="s">
        <v>580</v>
      </c>
      <c r="C38" s="450" t="s">
        <v>581</v>
      </c>
      <c r="D38" s="451">
        <f>VAS075_F_Paskirstomasil141NuotekuSurinkimas</f>
        <v>2257.5715703139936</v>
      </c>
      <c r="E38" s="452" t="s">
        <v>577</v>
      </c>
    </row>
    <row r="39" spans="2:5" s="1" customFormat="1" ht="24" x14ac:dyDescent="0.25">
      <c r="B39" s="449" t="s">
        <v>582</v>
      </c>
      <c r="C39" s="450" t="s">
        <v>583</v>
      </c>
      <c r="D39" s="451">
        <f>VAS075_F_Paskirstomasil142NuotekuValymas</f>
        <v>1328.2970912787364</v>
      </c>
      <c r="E39" s="452" t="s">
        <v>577</v>
      </c>
    </row>
    <row r="40" spans="2:5" s="1" customFormat="1" ht="24" x14ac:dyDescent="0.25">
      <c r="B40" s="449" t="s">
        <v>584</v>
      </c>
      <c r="C40" s="450" t="s">
        <v>585</v>
      </c>
      <c r="D40" s="451">
        <f>VAS075_F_Paskirstomasil143NuotekuDumblo</f>
        <v>56.17129170793585</v>
      </c>
      <c r="E40" s="452" t="s">
        <v>577</v>
      </c>
    </row>
    <row r="41" spans="2:5" s="1" customFormat="1" ht="24" x14ac:dyDescent="0.25">
      <c r="B41" s="453" t="s">
        <v>71</v>
      </c>
      <c r="C41" s="450" t="s">
        <v>586</v>
      </c>
      <c r="D41" s="451">
        <f>VAS075_F_Paskirstomasil15PavirsiniuNuoteku</f>
        <v>0</v>
      </c>
      <c r="E41" s="452" t="s">
        <v>577</v>
      </c>
    </row>
    <row r="42" spans="2:5" s="1" customFormat="1" ht="24.75" thickBot="1" x14ac:dyDescent="0.3">
      <c r="B42" s="453" t="s">
        <v>73</v>
      </c>
      <c r="C42" s="454" t="s">
        <v>587</v>
      </c>
      <c r="D42" s="455">
        <f>VAS075_F_Paskirstomasil12ApskaitosVeikla</f>
        <v>59.766136101409245</v>
      </c>
      <c r="E42" s="456" t="s">
        <v>577</v>
      </c>
    </row>
    <row r="43" spans="2:5" s="1" customFormat="1" ht="24" x14ac:dyDescent="0.25">
      <c r="B43" s="457" t="s">
        <v>77</v>
      </c>
      <c r="C43" s="458" t="s">
        <v>588</v>
      </c>
      <c r="D43" s="459">
        <f>SUM(D44:D53)</f>
        <v>25233.620000000003</v>
      </c>
      <c r="E43" s="460"/>
    </row>
    <row r="44" spans="2:5" s="1" customFormat="1" x14ac:dyDescent="0.25">
      <c r="B44" s="449" t="s">
        <v>497</v>
      </c>
      <c r="C44" s="461" t="s">
        <v>561</v>
      </c>
      <c r="D44" s="462">
        <v>24399.439999999999</v>
      </c>
      <c r="E44" s="452"/>
    </row>
    <row r="45" spans="2:5" s="1" customFormat="1" ht="24" x14ac:dyDescent="0.25">
      <c r="B45" s="449" t="s">
        <v>171</v>
      </c>
      <c r="C45" s="461" t="s">
        <v>562</v>
      </c>
      <c r="D45" s="462">
        <v>0</v>
      </c>
      <c r="E45" s="452"/>
    </row>
    <row r="46" spans="2:5" s="1" customFormat="1" x14ac:dyDescent="0.25">
      <c r="B46" s="449" t="s">
        <v>173</v>
      </c>
      <c r="C46" s="461" t="s">
        <v>563</v>
      </c>
      <c r="D46" s="462">
        <v>0</v>
      </c>
      <c r="E46" s="452"/>
    </row>
    <row r="47" spans="2:5" s="1" customFormat="1" x14ac:dyDescent="0.25">
      <c r="B47" s="449" t="s">
        <v>175</v>
      </c>
      <c r="C47" s="461" t="s">
        <v>564</v>
      </c>
      <c r="D47" s="462">
        <v>0</v>
      </c>
      <c r="E47" s="452"/>
    </row>
    <row r="48" spans="2:5" s="1" customFormat="1" x14ac:dyDescent="0.25">
      <c r="B48" s="449" t="s">
        <v>177</v>
      </c>
      <c r="C48" s="461" t="s">
        <v>565</v>
      </c>
      <c r="D48" s="462">
        <v>0</v>
      </c>
      <c r="E48" s="452"/>
    </row>
    <row r="49" spans="2:5" s="1" customFormat="1" x14ac:dyDescent="0.25">
      <c r="B49" s="449" t="s">
        <v>179</v>
      </c>
      <c r="C49" s="461" t="s">
        <v>566</v>
      </c>
      <c r="D49" s="462">
        <v>0</v>
      </c>
      <c r="E49" s="452"/>
    </row>
    <row r="50" spans="2:5" s="1" customFormat="1" ht="24" x14ac:dyDescent="0.25">
      <c r="B50" s="449" t="s">
        <v>181</v>
      </c>
      <c r="C50" s="461" t="s">
        <v>567</v>
      </c>
      <c r="D50" s="462"/>
      <c r="E50" s="452"/>
    </row>
    <row r="51" spans="2:5" s="1" customFormat="1" x14ac:dyDescent="0.25">
      <c r="B51" s="449" t="s">
        <v>183</v>
      </c>
      <c r="C51" s="461" t="s">
        <v>568</v>
      </c>
      <c r="D51" s="462">
        <v>834.2</v>
      </c>
      <c r="E51" s="452"/>
    </row>
    <row r="52" spans="2:5" s="1" customFormat="1" ht="24" x14ac:dyDescent="0.25">
      <c r="B52" s="453" t="s">
        <v>185</v>
      </c>
      <c r="C52" s="463" t="s">
        <v>569</v>
      </c>
      <c r="D52" s="464">
        <v>3.1</v>
      </c>
      <c r="E52" s="456"/>
    </row>
    <row r="53" spans="2:5" s="1" customFormat="1" ht="24.75" thickBot="1" x14ac:dyDescent="0.3">
      <c r="B53" s="465" t="s">
        <v>187</v>
      </c>
      <c r="C53" s="466" t="s">
        <v>589</v>
      </c>
      <c r="D53" s="473">
        <f>D34-D35-D54-D44-D45-D46-D47-D48-D49-D50-D51-D52</f>
        <v>-3.1199999999961165</v>
      </c>
      <c r="E53" s="468"/>
    </row>
    <row r="54" spans="2:5" s="1" customFormat="1" x14ac:dyDescent="0.25">
      <c r="B54" s="469" t="s">
        <v>79</v>
      </c>
      <c r="C54" s="470" t="s">
        <v>590</v>
      </c>
      <c r="D54" s="471">
        <f>D55+D56</f>
        <v>2</v>
      </c>
      <c r="E54" s="452" t="s">
        <v>577</v>
      </c>
    </row>
    <row r="55" spans="2:5" s="1" customFormat="1" x14ac:dyDescent="0.25">
      <c r="B55" s="449" t="s">
        <v>212</v>
      </c>
      <c r="C55" s="450" t="s">
        <v>591</v>
      </c>
      <c r="D55" s="451">
        <f>VAS075_F_Paskirstomasil16KitosReguliuojamosios</f>
        <v>0</v>
      </c>
      <c r="E55" s="452" t="s">
        <v>577</v>
      </c>
    </row>
    <row r="56" spans="2:5" s="1" customFormat="1" ht="15.75" thickBot="1" x14ac:dyDescent="0.3">
      <c r="B56" s="474" t="s">
        <v>214</v>
      </c>
      <c r="C56" s="475" t="s">
        <v>592</v>
      </c>
      <c r="D56" s="476">
        <f>VAS075_F_Paskirstomasil17KitosVeiklos</f>
        <v>2</v>
      </c>
      <c r="E56" s="468" t="s">
        <v>577</v>
      </c>
    </row>
  </sheetData>
  <sheetProtection algorithmName="SHA-512" hashValue="BVkAR7g7/sRyxX634uTAJYXicOLISORq5/j+lVJIVfdRsPWQw0Os5kwEJH3SElgjvRMZGkX1RUdIXD+nwjziBg==" saltValue="iKOmY/zp694/5npUtkZ6IGZAwI0dZlV0oK9w31QKzHl+zjkIgKGdPGoV5YfLTDjy3lFbD6fT9Tu3X01t0rrVOQ=="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34"/>
  <sheetViews>
    <sheetView topLeftCell="C1" zoomScale="80" zoomScaleNormal="80" workbookViewId="0">
      <selection activeCell="D97" sqref="D97"/>
    </sheetView>
  </sheetViews>
  <sheetFormatPr defaultRowHeight="15" x14ac:dyDescent="0.25"/>
  <cols>
    <col min="1" max="2" width="9.140625" style="29"/>
    <col min="3" max="3" width="61.42578125" style="29" customWidth="1"/>
    <col min="4" max="4" width="11" style="29" customWidth="1"/>
    <col min="5" max="5" width="13.42578125" style="29" customWidth="1"/>
    <col min="6" max="6" width="11.42578125" style="29" customWidth="1"/>
    <col min="7" max="8" width="14.140625" style="29" customWidth="1"/>
    <col min="9" max="9" width="15.140625" style="29" customWidth="1"/>
    <col min="10" max="10" width="11" style="29" customWidth="1"/>
    <col min="11" max="11" width="11.5703125" style="29" customWidth="1"/>
    <col min="12" max="12" width="13.42578125" style="29" customWidth="1"/>
    <col min="13" max="13" width="12.140625" style="29" customWidth="1"/>
    <col min="14" max="14" width="21" style="29" customWidth="1"/>
    <col min="15" max="15" width="16.28515625" style="29" customWidth="1"/>
    <col min="16" max="16" width="23.28515625" style="29" customWidth="1"/>
    <col min="17" max="17" width="15.5703125" style="29" customWidth="1"/>
    <col min="18" max="16384" width="9.140625" style="29"/>
  </cols>
  <sheetData>
    <row r="1" spans="1:16" s="1" customFormat="1" x14ac:dyDescent="0.25">
      <c r="A1" s="1321" t="s">
        <v>0</v>
      </c>
      <c r="B1" s="1322"/>
      <c r="C1" s="1322"/>
      <c r="D1" s="1322"/>
      <c r="E1" s="1322"/>
      <c r="F1" s="1322"/>
      <c r="G1" s="1322"/>
      <c r="H1" s="1322"/>
      <c r="I1" s="1322"/>
      <c r="J1" s="1322"/>
      <c r="K1" s="1322"/>
      <c r="L1" s="1322"/>
      <c r="M1" s="1322"/>
      <c r="N1" s="1322"/>
      <c r="O1" s="1322"/>
      <c r="P1" s="1323"/>
    </row>
    <row r="2" spans="1:16" s="1" customFormat="1" x14ac:dyDescent="0.25">
      <c r="A2" s="1321" t="s">
        <v>1</v>
      </c>
      <c r="B2" s="1322"/>
      <c r="C2" s="1322"/>
      <c r="D2" s="1322"/>
      <c r="E2" s="1322"/>
      <c r="F2" s="1322"/>
      <c r="G2" s="1322"/>
      <c r="H2" s="1322"/>
      <c r="I2" s="1322"/>
      <c r="J2" s="1322"/>
      <c r="K2" s="1322"/>
      <c r="L2" s="1322"/>
      <c r="M2" s="1322"/>
      <c r="N2" s="1322"/>
      <c r="O2" s="1322"/>
      <c r="P2" s="1323"/>
    </row>
    <row r="3" spans="1:16" s="1" customFormat="1" x14ac:dyDescent="0.25">
      <c r="A3" s="1324"/>
      <c r="B3" s="1325"/>
      <c r="C3" s="1325"/>
      <c r="D3" s="1325"/>
      <c r="E3" s="1325"/>
      <c r="F3" s="1325"/>
      <c r="G3" s="1325"/>
      <c r="H3" s="1325"/>
      <c r="I3" s="1325"/>
      <c r="J3" s="1325"/>
      <c r="K3" s="1325"/>
      <c r="L3" s="1325"/>
      <c r="M3" s="1325"/>
      <c r="N3" s="1325"/>
      <c r="O3" s="1325"/>
      <c r="P3" s="1326"/>
    </row>
    <row r="4" spans="1:16" s="1" customFormat="1" x14ac:dyDescent="0.25">
      <c r="A4" s="477"/>
      <c r="B4" s="477"/>
      <c r="C4" s="477"/>
      <c r="D4" s="477"/>
      <c r="E4" s="477"/>
      <c r="F4" s="477"/>
      <c r="G4" s="477"/>
      <c r="H4" s="477"/>
      <c r="I4" s="477"/>
      <c r="J4" s="477"/>
      <c r="K4" s="477"/>
      <c r="L4" s="477"/>
      <c r="M4" s="477"/>
      <c r="N4" s="477"/>
      <c r="O4" s="477"/>
      <c r="P4" s="477"/>
    </row>
    <row r="5" spans="1:16" s="1" customFormat="1" x14ac:dyDescent="0.25">
      <c r="A5" s="1327" t="s">
        <v>593</v>
      </c>
      <c r="B5" s="1328"/>
      <c r="C5" s="1328"/>
      <c r="D5" s="1328"/>
      <c r="E5" s="1328"/>
      <c r="F5" s="1328"/>
      <c r="G5" s="1328"/>
      <c r="H5" s="1328"/>
      <c r="I5" s="1328"/>
      <c r="J5" s="1328"/>
      <c r="K5" s="1328"/>
      <c r="L5" s="1328"/>
      <c r="M5" s="1328"/>
      <c r="N5" s="1328"/>
      <c r="O5" s="1328"/>
      <c r="P5" s="1329"/>
    </row>
    <row r="6" spans="1:16" s="1" customFormat="1" x14ac:dyDescent="0.25">
      <c r="A6" s="477"/>
      <c r="B6" s="477"/>
      <c r="C6" s="477"/>
      <c r="D6" s="477"/>
      <c r="E6" s="477"/>
      <c r="F6" s="477"/>
      <c r="G6" s="477"/>
      <c r="H6" s="477"/>
      <c r="I6" s="477"/>
      <c r="J6" s="477"/>
      <c r="K6" s="477"/>
      <c r="L6" s="477"/>
      <c r="M6" s="477"/>
      <c r="N6" s="477"/>
      <c r="O6" s="477"/>
      <c r="P6" s="477"/>
    </row>
    <row r="8" spans="1:16" s="1" customFormat="1" ht="15.75" thickBot="1" x14ac:dyDescent="0.3">
      <c r="B8" s="1277" t="s">
        <v>594</v>
      </c>
      <c r="C8" s="1277"/>
      <c r="D8" s="1277"/>
      <c r="E8" s="1277"/>
      <c r="F8" s="1277"/>
      <c r="G8" s="1277"/>
      <c r="H8" s="1277"/>
      <c r="I8" s="1277"/>
      <c r="J8" s="1277"/>
      <c r="K8" s="1277"/>
      <c r="L8" s="1277"/>
      <c r="M8" s="1277"/>
      <c r="N8" s="1277"/>
      <c r="O8" s="1277"/>
      <c r="P8" s="1277"/>
    </row>
    <row r="9" spans="1:16" s="1" customFormat="1" ht="71.25" customHeight="1" thickBot="1" x14ac:dyDescent="0.3">
      <c r="B9" s="478" t="s">
        <v>4</v>
      </c>
      <c r="C9" s="479" t="s">
        <v>52</v>
      </c>
      <c r="D9" s="479" t="s">
        <v>255</v>
      </c>
      <c r="E9" s="480" t="s">
        <v>256</v>
      </c>
      <c r="F9" s="481" t="s">
        <v>257</v>
      </c>
      <c r="G9" s="482" t="s">
        <v>258</v>
      </c>
      <c r="H9" s="483" t="s">
        <v>259</v>
      </c>
      <c r="I9" s="484" t="s">
        <v>260</v>
      </c>
      <c r="J9" s="485" t="s">
        <v>261</v>
      </c>
      <c r="K9" s="482" t="s">
        <v>262</v>
      </c>
      <c r="L9" s="483" t="s">
        <v>263</v>
      </c>
      <c r="M9" s="486" t="s">
        <v>264</v>
      </c>
      <c r="N9" s="487" t="s">
        <v>265</v>
      </c>
      <c r="O9" s="488" t="s">
        <v>266</v>
      </c>
      <c r="P9" s="485" t="s">
        <v>267</v>
      </c>
    </row>
    <row r="10" spans="1:16" s="1" customFormat="1" ht="16.5" thickTop="1" thickBot="1" x14ac:dyDescent="0.3">
      <c r="B10" s="489" t="s">
        <v>51</v>
      </c>
      <c r="C10" s="490" t="s">
        <v>595</v>
      </c>
      <c r="D10" s="491">
        <f t="shared" ref="D10:P10" si="0">D11+D15+D20+D23+D26+D29</f>
        <v>5608.4600000000009</v>
      </c>
      <c r="E10" s="492">
        <f t="shared" si="0"/>
        <v>59.766136101409245</v>
      </c>
      <c r="F10" s="493">
        <f t="shared" si="0"/>
        <v>1904.6539105979252</v>
      </c>
      <c r="G10" s="494">
        <f t="shared" si="0"/>
        <v>196.50386157014023</v>
      </c>
      <c r="H10" s="495">
        <f t="shared" si="0"/>
        <v>52.574449191124096</v>
      </c>
      <c r="I10" s="496">
        <f t="shared" si="0"/>
        <v>1655.575599836661</v>
      </c>
      <c r="J10" s="493">
        <f t="shared" si="0"/>
        <v>3642.0399533006662</v>
      </c>
      <c r="K10" s="494">
        <f t="shared" si="0"/>
        <v>2257.5715703139936</v>
      </c>
      <c r="L10" s="495">
        <f t="shared" si="0"/>
        <v>1328.2970912787364</v>
      </c>
      <c r="M10" s="497">
        <f t="shared" si="0"/>
        <v>56.17129170793585</v>
      </c>
      <c r="N10" s="492">
        <f t="shared" si="0"/>
        <v>0</v>
      </c>
      <c r="O10" s="498">
        <f t="shared" si="0"/>
        <v>0</v>
      </c>
      <c r="P10" s="493">
        <f t="shared" si="0"/>
        <v>2</v>
      </c>
    </row>
    <row r="11" spans="1:16" s="1" customFormat="1" ht="15.75" thickTop="1" x14ac:dyDescent="0.25">
      <c r="B11" s="499" t="s">
        <v>96</v>
      </c>
      <c r="C11" s="500" t="s">
        <v>8</v>
      </c>
      <c r="D11" s="501">
        <f t="shared" ref="D11:D55" si="1">E11+F11+J11+N11+O11+P11</f>
        <v>0</v>
      </c>
      <c r="E11" s="502">
        <f>SUM(E12:E14)</f>
        <v>0</v>
      </c>
      <c r="F11" s="503">
        <f t="shared" ref="F11:F32" si="2">SUM(G11:I11)</f>
        <v>0</v>
      </c>
      <c r="G11" s="504">
        <f>SUM(G12:G14)</f>
        <v>0</v>
      </c>
      <c r="H11" s="505">
        <f>SUM(H12:H14)</f>
        <v>0</v>
      </c>
      <c r="I11" s="506">
        <f>SUM(I12:I14)</f>
        <v>0</v>
      </c>
      <c r="J11" s="503">
        <f t="shared" ref="J11:J32" si="3">SUM(K11:M11)</f>
        <v>0</v>
      </c>
      <c r="K11" s="504">
        <f t="shared" ref="K11:P11" si="4">SUM(K12:K14)</f>
        <v>0</v>
      </c>
      <c r="L11" s="505">
        <f t="shared" si="4"/>
        <v>0</v>
      </c>
      <c r="M11" s="507">
        <f t="shared" si="4"/>
        <v>0</v>
      </c>
      <c r="N11" s="502">
        <f t="shared" si="4"/>
        <v>0</v>
      </c>
      <c r="O11" s="508">
        <f t="shared" si="4"/>
        <v>0</v>
      </c>
      <c r="P11" s="503">
        <f t="shared" si="4"/>
        <v>0</v>
      </c>
    </row>
    <row r="12" spans="1:16" s="1" customFormat="1" x14ac:dyDescent="0.25">
      <c r="B12" s="509" t="s">
        <v>98</v>
      </c>
      <c r="C12" s="510" t="s">
        <v>10</v>
      </c>
      <c r="D12" s="501">
        <f t="shared" si="1"/>
        <v>0</v>
      </c>
      <c r="E12" s="511">
        <f>SUM(E35,E58,E98)</f>
        <v>0</v>
      </c>
      <c r="F12" s="503">
        <f t="shared" si="2"/>
        <v>0</v>
      </c>
      <c r="G12" s="512">
        <f t="shared" ref="G12:I14" si="5">SUM(G35,G58,G98)</f>
        <v>0</v>
      </c>
      <c r="H12" s="513">
        <f t="shared" si="5"/>
        <v>0</v>
      </c>
      <c r="I12" s="513">
        <f t="shared" si="5"/>
        <v>0</v>
      </c>
      <c r="J12" s="503">
        <f t="shared" si="3"/>
        <v>0</v>
      </c>
      <c r="K12" s="514">
        <f t="shared" ref="K12:P14" si="6">SUM(K35,K58,K98)</f>
        <v>0</v>
      </c>
      <c r="L12" s="515">
        <f t="shared" si="6"/>
        <v>0</v>
      </c>
      <c r="M12" s="515">
        <f t="shared" si="6"/>
        <v>0</v>
      </c>
      <c r="N12" s="516">
        <f t="shared" si="6"/>
        <v>0</v>
      </c>
      <c r="O12" s="517">
        <f t="shared" si="6"/>
        <v>0</v>
      </c>
      <c r="P12" s="518">
        <f t="shared" si="6"/>
        <v>0</v>
      </c>
    </row>
    <row r="13" spans="1:16" s="1" customFormat="1" x14ac:dyDescent="0.25">
      <c r="B13" s="509" t="s">
        <v>100</v>
      </c>
      <c r="C13" s="510" t="s">
        <v>11</v>
      </c>
      <c r="D13" s="501">
        <f t="shared" si="1"/>
        <v>0</v>
      </c>
      <c r="E13" s="511">
        <f t="shared" ref="E13:E14" si="7">SUM(E36,E59,E99)</f>
        <v>0</v>
      </c>
      <c r="F13" s="503">
        <f t="shared" si="2"/>
        <v>0</v>
      </c>
      <c r="G13" s="512">
        <f t="shared" si="5"/>
        <v>0</v>
      </c>
      <c r="H13" s="513">
        <f t="shared" si="5"/>
        <v>0</v>
      </c>
      <c r="I13" s="513">
        <f t="shared" si="5"/>
        <v>0</v>
      </c>
      <c r="J13" s="503">
        <f t="shared" si="3"/>
        <v>0</v>
      </c>
      <c r="K13" s="514">
        <f t="shared" si="6"/>
        <v>0</v>
      </c>
      <c r="L13" s="515">
        <f t="shared" si="6"/>
        <v>0</v>
      </c>
      <c r="M13" s="515">
        <f t="shared" si="6"/>
        <v>0</v>
      </c>
      <c r="N13" s="516">
        <f t="shared" si="6"/>
        <v>0</v>
      </c>
      <c r="O13" s="517">
        <f t="shared" si="6"/>
        <v>0</v>
      </c>
      <c r="P13" s="519">
        <f t="shared" si="6"/>
        <v>0</v>
      </c>
    </row>
    <row r="14" spans="1:16" s="1" customFormat="1" x14ac:dyDescent="0.25">
      <c r="B14" s="509" t="s">
        <v>596</v>
      </c>
      <c r="C14" s="510" t="s">
        <v>13</v>
      </c>
      <c r="D14" s="501">
        <f t="shared" si="1"/>
        <v>0</v>
      </c>
      <c r="E14" s="511">
        <f t="shared" si="7"/>
        <v>0</v>
      </c>
      <c r="F14" s="503">
        <f t="shared" si="2"/>
        <v>0</v>
      </c>
      <c r="G14" s="512">
        <f t="shared" si="5"/>
        <v>0</v>
      </c>
      <c r="H14" s="513">
        <f t="shared" si="5"/>
        <v>0</v>
      </c>
      <c r="I14" s="513">
        <f t="shared" si="5"/>
        <v>0</v>
      </c>
      <c r="J14" s="503">
        <f t="shared" si="3"/>
        <v>0</v>
      </c>
      <c r="K14" s="514">
        <f t="shared" si="6"/>
        <v>0</v>
      </c>
      <c r="L14" s="515">
        <f t="shared" si="6"/>
        <v>0</v>
      </c>
      <c r="M14" s="515">
        <f t="shared" si="6"/>
        <v>0</v>
      </c>
      <c r="N14" s="516">
        <f t="shared" si="6"/>
        <v>0</v>
      </c>
      <c r="O14" s="517">
        <f t="shared" si="6"/>
        <v>0</v>
      </c>
      <c r="P14" s="519">
        <f t="shared" si="6"/>
        <v>0</v>
      </c>
    </row>
    <row r="15" spans="1:16" s="1" customFormat="1" x14ac:dyDescent="0.25">
      <c r="B15" s="499" t="s">
        <v>102</v>
      </c>
      <c r="C15" s="520" t="s">
        <v>15</v>
      </c>
      <c r="D15" s="501">
        <f t="shared" si="1"/>
        <v>5230.17</v>
      </c>
      <c r="E15" s="502">
        <f>SUM(E16:E19)</f>
        <v>0.5466361014092338</v>
      </c>
      <c r="F15" s="503">
        <f t="shared" si="2"/>
        <v>1800.9509105979253</v>
      </c>
      <c r="G15" s="504">
        <f>SUM(G16:G19)</f>
        <v>121.67536157014024</v>
      </c>
      <c r="H15" s="505">
        <f>SUM(H16:H19)</f>
        <v>52.04494919112409</v>
      </c>
      <c r="I15" s="506">
        <f>SUM(I16:I19)</f>
        <v>1627.230599836661</v>
      </c>
      <c r="J15" s="503">
        <f t="shared" si="3"/>
        <v>3428.6724533006659</v>
      </c>
      <c r="K15" s="521">
        <f t="shared" ref="K15:P15" si="8">SUM(K16:K19)</f>
        <v>2102.9215703139935</v>
      </c>
      <c r="L15" s="522">
        <f t="shared" si="8"/>
        <v>1271.6790912787365</v>
      </c>
      <c r="M15" s="522">
        <f t="shared" si="8"/>
        <v>54.071791707935844</v>
      </c>
      <c r="N15" s="523">
        <f t="shared" si="8"/>
        <v>0</v>
      </c>
      <c r="O15" s="502">
        <f t="shared" si="8"/>
        <v>0</v>
      </c>
      <c r="P15" s="503">
        <f t="shared" si="8"/>
        <v>0</v>
      </c>
    </row>
    <row r="16" spans="1:16" s="1" customFormat="1" x14ac:dyDescent="0.25">
      <c r="B16" s="509" t="s">
        <v>104</v>
      </c>
      <c r="C16" s="510" t="s">
        <v>17</v>
      </c>
      <c r="D16" s="501">
        <f t="shared" si="1"/>
        <v>589.66000000000008</v>
      </c>
      <c r="E16" s="511">
        <f t="shared" ref="E16:E19" si="9">SUM(E39,E62,E102)</f>
        <v>0.5466361014092338</v>
      </c>
      <c r="F16" s="503">
        <f t="shared" si="2"/>
        <v>123.67091059792526</v>
      </c>
      <c r="G16" s="512">
        <f t="shared" ref="G16:I19" si="10">SUM(G39,G62,G102)</f>
        <v>91.335361570140236</v>
      </c>
      <c r="H16" s="513">
        <f t="shared" si="10"/>
        <v>14.624949191124085</v>
      </c>
      <c r="I16" s="513">
        <f t="shared" si="10"/>
        <v>17.710599836660933</v>
      </c>
      <c r="J16" s="503">
        <f t="shared" si="3"/>
        <v>465.44245330066553</v>
      </c>
      <c r="K16" s="514">
        <f t="shared" ref="K16:P19" si="11">SUM(K39,K62,K102)</f>
        <v>195.2315703139933</v>
      </c>
      <c r="L16" s="515">
        <f t="shared" si="11"/>
        <v>236.15909127873638</v>
      </c>
      <c r="M16" s="515">
        <f t="shared" si="11"/>
        <v>34.051791707935848</v>
      </c>
      <c r="N16" s="516">
        <f t="shared" si="11"/>
        <v>0</v>
      </c>
      <c r="O16" s="517">
        <f t="shared" si="11"/>
        <v>0</v>
      </c>
      <c r="P16" s="519">
        <f t="shared" si="11"/>
        <v>0</v>
      </c>
    </row>
    <row r="17" spans="2:16" s="1" customFormat="1" x14ac:dyDescent="0.25">
      <c r="B17" s="509" t="s">
        <v>110</v>
      </c>
      <c r="C17" s="510" t="s">
        <v>597</v>
      </c>
      <c r="D17" s="501">
        <f t="shared" si="1"/>
        <v>11.120000000000001</v>
      </c>
      <c r="E17" s="511">
        <f t="shared" si="9"/>
        <v>0</v>
      </c>
      <c r="F17" s="503">
        <f t="shared" si="2"/>
        <v>0</v>
      </c>
      <c r="G17" s="512">
        <f t="shared" si="10"/>
        <v>0</v>
      </c>
      <c r="H17" s="513">
        <f t="shared" si="10"/>
        <v>0</v>
      </c>
      <c r="I17" s="513">
        <f t="shared" si="10"/>
        <v>0</v>
      </c>
      <c r="J17" s="503">
        <f t="shared" si="3"/>
        <v>11.120000000000001</v>
      </c>
      <c r="K17" s="514">
        <f t="shared" si="11"/>
        <v>7.32</v>
      </c>
      <c r="L17" s="515">
        <f t="shared" si="11"/>
        <v>3.8</v>
      </c>
      <c r="M17" s="515">
        <f t="shared" si="11"/>
        <v>0</v>
      </c>
      <c r="N17" s="516">
        <f t="shared" si="11"/>
        <v>0</v>
      </c>
      <c r="O17" s="517">
        <f t="shared" si="11"/>
        <v>0</v>
      </c>
      <c r="P17" s="519">
        <f t="shared" si="11"/>
        <v>0</v>
      </c>
    </row>
    <row r="18" spans="2:16" s="1" customFormat="1" x14ac:dyDescent="0.25">
      <c r="B18" s="509" t="s">
        <v>117</v>
      </c>
      <c r="C18" s="510" t="s">
        <v>23</v>
      </c>
      <c r="D18" s="501">
        <f t="shared" si="1"/>
        <v>3373.7200000000003</v>
      </c>
      <c r="E18" s="511">
        <f t="shared" si="9"/>
        <v>0</v>
      </c>
      <c r="F18" s="503">
        <f t="shared" si="2"/>
        <v>1599.2</v>
      </c>
      <c r="G18" s="512">
        <f t="shared" si="10"/>
        <v>0</v>
      </c>
      <c r="H18" s="513">
        <f t="shared" si="10"/>
        <v>0</v>
      </c>
      <c r="I18" s="513">
        <f t="shared" si="10"/>
        <v>1599.2</v>
      </c>
      <c r="J18" s="503">
        <f t="shared" si="3"/>
        <v>1774.52</v>
      </c>
      <c r="K18" s="514">
        <f t="shared" si="11"/>
        <v>1774.52</v>
      </c>
      <c r="L18" s="515">
        <f t="shared" si="11"/>
        <v>0</v>
      </c>
      <c r="M18" s="515">
        <f t="shared" si="11"/>
        <v>0</v>
      </c>
      <c r="N18" s="516">
        <f t="shared" si="11"/>
        <v>0</v>
      </c>
      <c r="O18" s="517">
        <f t="shared" si="11"/>
        <v>0</v>
      </c>
      <c r="P18" s="519">
        <f t="shared" si="11"/>
        <v>0</v>
      </c>
    </row>
    <row r="19" spans="2:16" s="1" customFormat="1" ht="38.25" x14ac:dyDescent="0.25">
      <c r="B19" s="509" t="s">
        <v>598</v>
      </c>
      <c r="C19" s="510" t="s">
        <v>599</v>
      </c>
      <c r="D19" s="501">
        <f t="shared" si="1"/>
        <v>1255.6699999999998</v>
      </c>
      <c r="E19" s="511">
        <f t="shared" si="9"/>
        <v>0</v>
      </c>
      <c r="F19" s="503">
        <f t="shared" si="2"/>
        <v>78.080000000000013</v>
      </c>
      <c r="G19" s="512">
        <f t="shared" si="10"/>
        <v>30.34</v>
      </c>
      <c r="H19" s="513">
        <f t="shared" si="10"/>
        <v>37.42</v>
      </c>
      <c r="I19" s="513">
        <f t="shared" si="10"/>
        <v>10.32</v>
      </c>
      <c r="J19" s="503">
        <f t="shared" si="3"/>
        <v>1177.5899999999999</v>
      </c>
      <c r="K19" s="514">
        <f t="shared" si="11"/>
        <v>125.85</v>
      </c>
      <c r="L19" s="515">
        <f t="shared" si="11"/>
        <v>1031.72</v>
      </c>
      <c r="M19" s="515">
        <f t="shared" si="11"/>
        <v>20.02</v>
      </c>
      <c r="N19" s="516">
        <f t="shared" si="11"/>
        <v>0</v>
      </c>
      <c r="O19" s="517">
        <f t="shared" si="11"/>
        <v>0</v>
      </c>
      <c r="P19" s="519">
        <f t="shared" si="11"/>
        <v>0</v>
      </c>
    </row>
    <row r="20" spans="2:16" s="1" customFormat="1" x14ac:dyDescent="0.25">
      <c r="B20" s="499" t="s">
        <v>124</v>
      </c>
      <c r="C20" s="524" t="s">
        <v>27</v>
      </c>
      <c r="D20" s="501">
        <f t="shared" si="1"/>
        <v>239.1</v>
      </c>
      <c r="E20" s="502">
        <f>SUM(E21:E22)</f>
        <v>0.17859999999999998</v>
      </c>
      <c r="F20" s="503">
        <f t="shared" si="2"/>
        <v>91.77239999999999</v>
      </c>
      <c r="G20" s="504">
        <f>SUM(G21:G22)</f>
        <v>73.77579999999999</v>
      </c>
      <c r="H20" s="505">
        <f>SUM(H21:H22)</f>
        <v>0.17859999999999998</v>
      </c>
      <c r="I20" s="506">
        <f>SUM(I21:I22)</f>
        <v>17.818000000000001</v>
      </c>
      <c r="J20" s="503">
        <f t="shared" si="3"/>
        <v>147.149</v>
      </c>
      <c r="K20" s="521">
        <f t="shared" ref="K20:P20" si="12">SUM(K21:K22)</f>
        <v>98.733999999999995</v>
      </c>
      <c r="L20" s="522">
        <f t="shared" si="12"/>
        <v>46.666399999999996</v>
      </c>
      <c r="M20" s="522">
        <f t="shared" si="12"/>
        <v>1.7486000000000002</v>
      </c>
      <c r="N20" s="523">
        <f t="shared" si="12"/>
        <v>0</v>
      </c>
      <c r="O20" s="502">
        <f t="shared" si="12"/>
        <v>0</v>
      </c>
      <c r="P20" s="503">
        <f t="shared" si="12"/>
        <v>0</v>
      </c>
    </row>
    <row r="21" spans="2:16" s="1" customFormat="1" ht="51.75" x14ac:dyDescent="0.25">
      <c r="B21" s="509" t="s">
        <v>126</v>
      </c>
      <c r="C21" s="525" t="s">
        <v>29</v>
      </c>
      <c r="D21" s="501">
        <f t="shared" si="1"/>
        <v>229.82</v>
      </c>
      <c r="E21" s="511">
        <f>SUM(E44,E67,E107)</f>
        <v>0.17859999999999998</v>
      </c>
      <c r="F21" s="503">
        <f t="shared" si="2"/>
        <v>91.77239999999999</v>
      </c>
      <c r="G21" s="512">
        <f t="shared" ref="G21:I21" si="13">SUM(G44,G67,G107)</f>
        <v>73.77579999999999</v>
      </c>
      <c r="H21" s="513">
        <f t="shared" si="13"/>
        <v>0.17859999999999998</v>
      </c>
      <c r="I21" s="513">
        <f t="shared" si="13"/>
        <v>17.818000000000001</v>
      </c>
      <c r="J21" s="503">
        <f t="shared" si="3"/>
        <v>137.869</v>
      </c>
      <c r="K21" s="514">
        <f t="shared" ref="K21:P21" si="14">SUM(K44,K67,K107)</f>
        <v>90.603999999999999</v>
      </c>
      <c r="L21" s="515">
        <f t="shared" si="14"/>
        <v>45.516399999999997</v>
      </c>
      <c r="M21" s="515">
        <f t="shared" si="14"/>
        <v>1.7486000000000002</v>
      </c>
      <c r="N21" s="516">
        <f t="shared" si="14"/>
        <v>0</v>
      </c>
      <c r="O21" s="517">
        <f t="shared" si="14"/>
        <v>0</v>
      </c>
      <c r="P21" s="519">
        <f t="shared" si="14"/>
        <v>0</v>
      </c>
    </row>
    <row r="22" spans="2:16" s="1" customFormat="1" x14ac:dyDescent="0.25">
      <c r="B22" s="509" t="s">
        <v>128</v>
      </c>
      <c r="C22" s="525" t="s">
        <v>31</v>
      </c>
      <c r="D22" s="501">
        <f t="shared" si="1"/>
        <v>9.2800000000000011</v>
      </c>
      <c r="E22" s="511">
        <f>SUM(E45,E68)</f>
        <v>0</v>
      </c>
      <c r="F22" s="503">
        <f t="shared" si="2"/>
        <v>0</v>
      </c>
      <c r="G22" s="512">
        <f t="shared" ref="G22:I22" si="15">SUM(G45,G68)</f>
        <v>0</v>
      </c>
      <c r="H22" s="513">
        <f t="shared" si="15"/>
        <v>0</v>
      </c>
      <c r="I22" s="513">
        <f t="shared" si="15"/>
        <v>0</v>
      </c>
      <c r="J22" s="503">
        <f t="shared" si="3"/>
        <v>9.2800000000000011</v>
      </c>
      <c r="K22" s="514">
        <f t="shared" ref="K22:P22" si="16">SUM(K45,K68)</f>
        <v>8.1300000000000008</v>
      </c>
      <c r="L22" s="515">
        <f t="shared" si="16"/>
        <v>1.1499999999999999</v>
      </c>
      <c r="M22" s="515">
        <f t="shared" si="16"/>
        <v>0</v>
      </c>
      <c r="N22" s="516">
        <f t="shared" si="16"/>
        <v>0</v>
      </c>
      <c r="O22" s="517">
        <f t="shared" si="16"/>
        <v>0</v>
      </c>
      <c r="P22" s="519">
        <f t="shared" si="16"/>
        <v>0</v>
      </c>
    </row>
    <row r="23" spans="2:16" s="1" customFormat="1" x14ac:dyDescent="0.25">
      <c r="B23" s="499" t="s">
        <v>131</v>
      </c>
      <c r="C23" s="524" t="s">
        <v>33</v>
      </c>
      <c r="D23" s="501">
        <f t="shared" si="1"/>
        <v>63.92</v>
      </c>
      <c r="E23" s="502">
        <f>SUM(E24:E25)</f>
        <v>55.410500000000006</v>
      </c>
      <c r="F23" s="503">
        <f t="shared" si="2"/>
        <v>2.3970000000000002</v>
      </c>
      <c r="G23" s="504">
        <f>SUM(G24:G25)</f>
        <v>0.21149999999999999</v>
      </c>
      <c r="H23" s="505">
        <f>SUM(H24:H25)</f>
        <v>7.0499999999999993E-2</v>
      </c>
      <c r="I23" s="506">
        <f>SUM(I24:I25)</f>
        <v>2.1150000000000002</v>
      </c>
      <c r="J23" s="503">
        <f t="shared" si="3"/>
        <v>6.1124999999999998</v>
      </c>
      <c r="K23" s="521">
        <f t="shared" ref="K23:P23" si="17">SUM(K24:K25)</f>
        <v>2.82</v>
      </c>
      <c r="L23" s="522">
        <f t="shared" si="17"/>
        <v>3.2219999999999995</v>
      </c>
      <c r="M23" s="522">
        <f t="shared" si="17"/>
        <v>7.0499999999999993E-2</v>
      </c>
      <c r="N23" s="523">
        <f t="shared" si="17"/>
        <v>0</v>
      </c>
      <c r="O23" s="502">
        <f t="shared" si="17"/>
        <v>0</v>
      </c>
      <c r="P23" s="503">
        <f t="shared" si="17"/>
        <v>0</v>
      </c>
    </row>
    <row r="24" spans="2:16" s="1" customFormat="1" x14ac:dyDescent="0.25">
      <c r="B24" s="526" t="s">
        <v>133</v>
      </c>
      <c r="C24" s="525" t="s">
        <v>600</v>
      </c>
      <c r="D24" s="501">
        <f t="shared" si="1"/>
        <v>56.040000000000006</v>
      </c>
      <c r="E24" s="511">
        <f>SUM(E47,E70,E109)</f>
        <v>55.34</v>
      </c>
      <c r="F24" s="527">
        <f t="shared" si="2"/>
        <v>0</v>
      </c>
      <c r="G24" s="528">
        <f t="shared" ref="G24:I25" si="18">SUM(G47,G70,G109)</f>
        <v>0</v>
      </c>
      <c r="H24" s="529">
        <f t="shared" si="18"/>
        <v>0</v>
      </c>
      <c r="I24" s="529">
        <f t="shared" si="18"/>
        <v>0</v>
      </c>
      <c r="J24" s="527">
        <f t="shared" si="3"/>
        <v>0.7</v>
      </c>
      <c r="K24" s="530">
        <f t="shared" ref="K24:P25" si="19">SUM(K47,K70,K109)</f>
        <v>0</v>
      </c>
      <c r="L24" s="531">
        <f t="shared" si="19"/>
        <v>0.7</v>
      </c>
      <c r="M24" s="531">
        <f t="shared" si="19"/>
        <v>0</v>
      </c>
      <c r="N24" s="532">
        <f t="shared" si="19"/>
        <v>0</v>
      </c>
      <c r="O24" s="533">
        <f t="shared" si="19"/>
        <v>0</v>
      </c>
      <c r="P24" s="534">
        <f t="shared" si="19"/>
        <v>0</v>
      </c>
    </row>
    <row r="25" spans="2:16" s="1" customFormat="1" ht="26.25" x14ac:dyDescent="0.25">
      <c r="B25" s="526" t="s">
        <v>135</v>
      </c>
      <c r="C25" s="535" t="s">
        <v>601</v>
      </c>
      <c r="D25" s="501">
        <f t="shared" si="1"/>
        <v>7.88</v>
      </c>
      <c r="E25" s="511">
        <f>SUM(E48,E71,E110)</f>
        <v>7.0499999999999993E-2</v>
      </c>
      <c r="F25" s="527">
        <f t="shared" si="2"/>
        <v>2.3970000000000002</v>
      </c>
      <c r="G25" s="528">
        <f t="shared" si="18"/>
        <v>0.21149999999999999</v>
      </c>
      <c r="H25" s="529">
        <f t="shared" si="18"/>
        <v>7.0499999999999993E-2</v>
      </c>
      <c r="I25" s="529">
        <f t="shared" si="18"/>
        <v>2.1150000000000002</v>
      </c>
      <c r="J25" s="527">
        <f t="shared" si="3"/>
        <v>5.4124999999999996</v>
      </c>
      <c r="K25" s="530">
        <f t="shared" si="19"/>
        <v>2.82</v>
      </c>
      <c r="L25" s="531">
        <f t="shared" si="19"/>
        <v>2.5219999999999998</v>
      </c>
      <c r="M25" s="531">
        <f t="shared" si="19"/>
        <v>7.0499999999999993E-2</v>
      </c>
      <c r="N25" s="532">
        <f t="shared" si="19"/>
        <v>0</v>
      </c>
      <c r="O25" s="533">
        <f t="shared" si="19"/>
        <v>0</v>
      </c>
      <c r="P25" s="534">
        <f t="shared" si="19"/>
        <v>0</v>
      </c>
    </row>
    <row r="26" spans="2:16" s="1" customFormat="1" x14ac:dyDescent="0.25">
      <c r="B26" s="499" t="s">
        <v>274</v>
      </c>
      <c r="C26" s="536" t="s">
        <v>39</v>
      </c>
      <c r="D26" s="537">
        <f t="shared" si="1"/>
        <v>75.27</v>
      </c>
      <c r="E26" s="538">
        <f>SUM(E27:E28)</f>
        <v>3.6304000000000003</v>
      </c>
      <c r="F26" s="539">
        <f t="shared" si="2"/>
        <v>9.5335999999999999</v>
      </c>
      <c r="G26" s="540">
        <f>SUM(G27:G28)</f>
        <v>0.84119999999999995</v>
      </c>
      <c r="H26" s="541">
        <f>SUM(H27:H28)</f>
        <v>0.28039999999999998</v>
      </c>
      <c r="I26" s="542">
        <f>SUM(I27:I28)</f>
        <v>8.4120000000000008</v>
      </c>
      <c r="J26" s="539">
        <f t="shared" si="3"/>
        <v>60.106000000000002</v>
      </c>
      <c r="K26" s="540">
        <f t="shared" ref="K26:P26" si="20">SUM(K27:K28)</f>
        <v>53.096000000000004</v>
      </c>
      <c r="L26" s="541">
        <f t="shared" si="20"/>
        <v>6.7295999999999996</v>
      </c>
      <c r="M26" s="541">
        <f t="shared" si="20"/>
        <v>0.28039999999999998</v>
      </c>
      <c r="N26" s="543">
        <f t="shared" si="20"/>
        <v>0</v>
      </c>
      <c r="O26" s="538">
        <f t="shared" si="20"/>
        <v>0</v>
      </c>
      <c r="P26" s="539">
        <f t="shared" si="20"/>
        <v>2</v>
      </c>
    </row>
    <row r="27" spans="2:16" s="1" customFormat="1" x14ac:dyDescent="0.25">
      <c r="B27" s="544" t="s">
        <v>276</v>
      </c>
      <c r="C27" s="545" t="s">
        <v>41</v>
      </c>
      <c r="D27" s="546">
        <f t="shared" si="1"/>
        <v>13.879999999999999</v>
      </c>
      <c r="E27" s="511">
        <f>SUM(E50,E73,E112)</f>
        <v>3.4553000000000003</v>
      </c>
      <c r="F27" s="547">
        <f t="shared" si="2"/>
        <v>3.5801999999999996</v>
      </c>
      <c r="G27" s="548">
        <f t="shared" ref="G27:I28" si="21">SUM(G50,G73,G112)</f>
        <v>0.31589999999999996</v>
      </c>
      <c r="H27" s="549">
        <f t="shared" si="21"/>
        <v>0.10529999999999999</v>
      </c>
      <c r="I27" s="549">
        <f t="shared" si="21"/>
        <v>3.1589999999999998</v>
      </c>
      <c r="J27" s="547">
        <f t="shared" si="3"/>
        <v>6.8444999999999991</v>
      </c>
      <c r="K27" s="530">
        <f t="shared" ref="K27:P28" si="22">SUM(K50,K73,K112)</f>
        <v>4.2119999999999997</v>
      </c>
      <c r="L27" s="531">
        <f t="shared" si="22"/>
        <v>2.5271999999999997</v>
      </c>
      <c r="M27" s="531">
        <f t="shared" si="22"/>
        <v>0.10529999999999999</v>
      </c>
      <c r="N27" s="532">
        <f t="shared" si="22"/>
        <v>0</v>
      </c>
      <c r="O27" s="550">
        <f t="shared" si="22"/>
        <v>0</v>
      </c>
      <c r="P27" s="551">
        <f t="shared" si="22"/>
        <v>0</v>
      </c>
    </row>
    <row r="28" spans="2:16" s="1" customFormat="1" ht="26.25" x14ac:dyDescent="0.25">
      <c r="B28" s="544" t="s">
        <v>278</v>
      </c>
      <c r="C28" s="552" t="s">
        <v>43</v>
      </c>
      <c r="D28" s="537">
        <f t="shared" si="1"/>
        <v>61.39</v>
      </c>
      <c r="E28" s="511">
        <f>SUM(E51,E74,E113)</f>
        <v>0.17510000000000001</v>
      </c>
      <c r="F28" s="539">
        <f t="shared" si="2"/>
        <v>5.9534000000000011</v>
      </c>
      <c r="G28" s="530">
        <f t="shared" si="21"/>
        <v>0.52529999999999999</v>
      </c>
      <c r="H28" s="531">
        <f t="shared" si="21"/>
        <v>0.17510000000000001</v>
      </c>
      <c r="I28" s="531">
        <f t="shared" si="21"/>
        <v>5.253000000000001</v>
      </c>
      <c r="J28" s="539">
        <f t="shared" si="3"/>
        <v>53.261499999999998</v>
      </c>
      <c r="K28" s="530">
        <f t="shared" si="22"/>
        <v>48.884</v>
      </c>
      <c r="L28" s="531">
        <f t="shared" si="22"/>
        <v>4.2023999999999999</v>
      </c>
      <c r="M28" s="531">
        <f t="shared" si="22"/>
        <v>0.17510000000000001</v>
      </c>
      <c r="N28" s="532">
        <f t="shared" si="22"/>
        <v>0</v>
      </c>
      <c r="O28" s="553">
        <f t="shared" si="22"/>
        <v>0</v>
      </c>
      <c r="P28" s="554">
        <f t="shared" si="22"/>
        <v>2</v>
      </c>
    </row>
    <row r="29" spans="2:16" s="1" customFormat="1" x14ac:dyDescent="0.25">
      <c r="B29" s="555" t="s">
        <v>282</v>
      </c>
      <c r="C29" s="556" t="s">
        <v>602</v>
      </c>
      <c r="D29" s="537">
        <f t="shared" si="1"/>
        <v>0</v>
      </c>
      <c r="E29" s="538">
        <f>SUM(E30:E32)</f>
        <v>0</v>
      </c>
      <c r="F29" s="539">
        <f t="shared" si="2"/>
        <v>0</v>
      </c>
      <c r="G29" s="540">
        <f>SUM(G30:G32)</f>
        <v>0</v>
      </c>
      <c r="H29" s="541">
        <f>SUM(H30:H32)</f>
        <v>0</v>
      </c>
      <c r="I29" s="542">
        <f>SUM(I30:I32)</f>
        <v>0</v>
      </c>
      <c r="J29" s="539">
        <f t="shared" si="3"/>
        <v>0</v>
      </c>
      <c r="K29" s="540">
        <f t="shared" ref="K29:P29" si="23">SUM(K30:K32)</f>
        <v>0</v>
      </c>
      <c r="L29" s="541">
        <f t="shared" si="23"/>
        <v>0</v>
      </c>
      <c r="M29" s="541">
        <f t="shared" si="23"/>
        <v>0</v>
      </c>
      <c r="N29" s="543">
        <f t="shared" si="23"/>
        <v>0</v>
      </c>
      <c r="O29" s="538">
        <f t="shared" si="23"/>
        <v>0</v>
      </c>
      <c r="P29" s="539">
        <f t="shared" si="23"/>
        <v>0</v>
      </c>
    </row>
    <row r="30" spans="2:16" s="1" customFormat="1" x14ac:dyDescent="0.25">
      <c r="B30" s="557" t="s">
        <v>284</v>
      </c>
      <c r="C30" s="558" t="s">
        <v>603</v>
      </c>
      <c r="D30" s="537">
        <f t="shared" si="1"/>
        <v>0</v>
      </c>
      <c r="E30" s="559">
        <f t="shared" ref="E30:E32" si="24">SUM(E53,E76,E115)</f>
        <v>0</v>
      </c>
      <c r="F30" s="539">
        <f t="shared" si="2"/>
        <v>0</v>
      </c>
      <c r="G30" s="530">
        <f t="shared" ref="G30:I32" si="25">SUM(G53,G76,G115)</f>
        <v>0</v>
      </c>
      <c r="H30" s="531">
        <f t="shared" si="25"/>
        <v>0</v>
      </c>
      <c r="I30" s="531">
        <f t="shared" si="25"/>
        <v>0</v>
      </c>
      <c r="J30" s="539">
        <f t="shared" si="3"/>
        <v>0</v>
      </c>
      <c r="K30" s="530">
        <f t="shared" ref="K30:P32" si="26">SUM(K53,K76,K115)</f>
        <v>0</v>
      </c>
      <c r="L30" s="531">
        <f t="shared" si="26"/>
        <v>0</v>
      </c>
      <c r="M30" s="531">
        <f t="shared" si="26"/>
        <v>0</v>
      </c>
      <c r="N30" s="532">
        <f t="shared" si="26"/>
        <v>0</v>
      </c>
      <c r="O30" s="553">
        <f t="shared" si="26"/>
        <v>0</v>
      </c>
      <c r="P30" s="554">
        <f t="shared" si="26"/>
        <v>0</v>
      </c>
    </row>
    <row r="31" spans="2:16" s="1" customFormat="1" x14ac:dyDescent="0.25">
      <c r="B31" s="557" t="s">
        <v>604</v>
      </c>
      <c r="C31" s="558" t="s">
        <v>603</v>
      </c>
      <c r="D31" s="537">
        <f t="shared" si="1"/>
        <v>0</v>
      </c>
      <c r="E31" s="559">
        <f t="shared" si="24"/>
        <v>0</v>
      </c>
      <c r="F31" s="539">
        <f t="shared" si="2"/>
        <v>0</v>
      </c>
      <c r="G31" s="530">
        <f t="shared" si="25"/>
        <v>0</v>
      </c>
      <c r="H31" s="531">
        <f t="shared" si="25"/>
        <v>0</v>
      </c>
      <c r="I31" s="531">
        <f t="shared" si="25"/>
        <v>0</v>
      </c>
      <c r="J31" s="539">
        <f t="shared" si="3"/>
        <v>0</v>
      </c>
      <c r="K31" s="530">
        <f t="shared" si="26"/>
        <v>0</v>
      </c>
      <c r="L31" s="531">
        <f t="shared" si="26"/>
        <v>0</v>
      </c>
      <c r="M31" s="531">
        <f t="shared" si="26"/>
        <v>0</v>
      </c>
      <c r="N31" s="532">
        <f t="shared" si="26"/>
        <v>0</v>
      </c>
      <c r="O31" s="553">
        <f t="shared" si="26"/>
        <v>0</v>
      </c>
      <c r="P31" s="554">
        <f t="shared" si="26"/>
        <v>0</v>
      </c>
    </row>
    <row r="32" spans="2:16" s="1" customFormat="1" ht="15.75" thickBot="1" x14ac:dyDescent="0.3">
      <c r="B32" s="560" t="s">
        <v>605</v>
      </c>
      <c r="C32" s="561" t="s">
        <v>603</v>
      </c>
      <c r="D32" s="562">
        <f t="shared" si="1"/>
        <v>0</v>
      </c>
      <c r="E32" s="563">
        <f t="shared" si="24"/>
        <v>0</v>
      </c>
      <c r="F32" s="564">
        <f t="shared" si="2"/>
        <v>0</v>
      </c>
      <c r="G32" s="565">
        <f t="shared" si="25"/>
        <v>0</v>
      </c>
      <c r="H32" s="566">
        <f t="shared" si="25"/>
        <v>0</v>
      </c>
      <c r="I32" s="566">
        <f t="shared" si="25"/>
        <v>0</v>
      </c>
      <c r="J32" s="564">
        <f t="shared" si="3"/>
        <v>0</v>
      </c>
      <c r="K32" s="548">
        <f t="shared" si="26"/>
        <v>0</v>
      </c>
      <c r="L32" s="549">
        <f t="shared" si="26"/>
        <v>0</v>
      </c>
      <c r="M32" s="549">
        <f t="shared" si="26"/>
        <v>0</v>
      </c>
      <c r="N32" s="567">
        <f t="shared" si="26"/>
        <v>0</v>
      </c>
      <c r="O32" s="568">
        <f t="shared" si="26"/>
        <v>0</v>
      </c>
      <c r="P32" s="569">
        <f t="shared" si="26"/>
        <v>0</v>
      </c>
    </row>
    <row r="33" spans="2:16" s="1" customFormat="1" ht="16.5" thickTop="1" thickBot="1" x14ac:dyDescent="0.3">
      <c r="B33" s="489" t="s">
        <v>53</v>
      </c>
      <c r="C33" s="490" t="s">
        <v>606</v>
      </c>
      <c r="D33" s="491">
        <f t="shared" si="1"/>
        <v>5487.99</v>
      </c>
      <c r="E33" s="492">
        <f t="shared" ref="E33:P33" si="27">E34+E38+E43+E46+E49+E52</f>
        <v>58.690000000000005</v>
      </c>
      <c r="F33" s="493">
        <f t="shared" si="27"/>
        <v>1865.54</v>
      </c>
      <c r="G33" s="494">
        <f t="shared" si="27"/>
        <v>191.12</v>
      </c>
      <c r="H33" s="495">
        <f t="shared" si="27"/>
        <v>51.160000000000004</v>
      </c>
      <c r="I33" s="496">
        <f t="shared" si="27"/>
        <v>1623.26</v>
      </c>
      <c r="J33" s="493">
        <f t="shared" si="27"/>
        <v>3561.76</v>
      </c>
      <c r="K33" s="494">
        <f t="shared" si="27"/>
        <v>2210.36</v>
      </c>
      <c r="L33" s="495">
        <f t="shared" si="27"/>
        <v>1297.1099999999999</v>
      </c>
      <c r="M33" s="495">
        <f t="shared" si="27"/>
        <v>54.29</v>
      </c>
      <c r="N33" s="570">
        <f t="shared" si="27"/>
        <v>0</v>
      </c>
      <c r="O33" s="492">
        <f t="shared" si="27"/>
        <v>0</v>
      </c>
      <c r="P33" s="493">
        <f t="shared" si="27"/>
        <v>2</v>
      </c>
    </row>
    <row r="34" spans="2:16" s="1" customFormat="1" ht="15.75" thickTop="1" x14ac:dyDescent="0.25">
      <c r="B34" s="499" t="s">
        <v>55</v>
      </c>
      <c r="C34" s="500" t="s">
        <v>8</v>
      </c>
      <c r="D34" s="501">
        <f t="shared" si="1"/>
        <v>0</v>
      </c>
      <c r="E34" s="502">
        <f>SUM(E35:E37)</f>
        <v>0</v>
      </c>
      <c r="F34" s="503">
        <f t="shared" ref="F34:F55" si="28">SUM(G34:I34)</f>
        <v>0</v>
      </c>
      <c r="G34" s="504">
        <f>SUM(G35:G37)</f>
        <v>0</v>
      </c>
      <c r="H34" s="505">
        <f>SUM(H35:H37)</f>
        <v>0</v>
      </c>
      <c r="I34" s="506">
        <f>SUM(I35:I37)</f>
        <v>0</v>
      </c>
      <c r="J34" s="503">
        <f t="shared" ref="J34:J55" si="29">SUM(K34:M34)</f>
        <v>0</v>
      </c>
      <c r="K34" s="504">
        <f t="shared" ref="K34:P34" si="30">SUM(K35:K37)</f>
        <v>0</v>
      </c>
      <c r="L34" s="505">
        <f t="shared" si="30"/>
        <v>0</v>
      </c>
      <c r="M34" s="505">
        <f t="shared" si="30"/>
        <v>0</v>
      </c>
      <c r="N34" s="571">
        <f t="shared" si="30"/>
        <v>0</v>
      </c>
      <c r="O34" s="502">
        <f t="shared" si="30"/>
        <v>0</v>
      </c>
      <c r="P34" s="503">
        <f t="shared" si="30"/>
        <v>0</v>
      </c>
    </row>
    <row r="35" spans="2:16" s="1" customFormat="1" x14ac:dyDescent="0.25">
      <c r="B35" s="509" t="s">
        <v>138</v>
      </c>
      <c r="C35" s="510" t="s">
        <v>10</v>
      </c>
      <c r="D35" s="501">
        <f t="shared" si="1"/>
        <v>0</v>
      </c>
      <c r="E35" s="572">
        <v>0</v>
      </c>
      <c r="F35" s="503">
        <f t="shared" si="28"/>
        <v>0</v>
      </c>
      <c r="G35" s="309">
        <v>0</v>
      </c>
      <c r="H35" s="310">
        <v>0</v>
      </c>
      <c r="I35" s="573">
        <v>0</v>
      </c>
      <c r="J35" s="503">
        <f t="shared" si="29"/>
        <v>0</v>
      </c>
      <c r="K35" s="309">
        <v>0</v>
      </c>
      <c r="L35" s="310">
        <v>0</v>
      </c>
      <c r="M35" s="311">
        <v>0</v>
      </c>
      <c r="N35" s="572">
        <v>0</v>
      </c>
      <c r="O35" s="574">
        <v>0</v>
      </c>
      <c r="P35" s="575">
        <v>0</v>
      </c>
    </row>
    <row r="36" spans="2:16" s="1" customFormat="1" x14ac:dyDescent="0.25">
      <c r="B36" s="509" t="s">
        <v>140</v>
      </c>
      <c r="C36" s="510" t="s">
        <v>11</v>
      </c>
      <c r="D36" s="501">
        <f t="shared" si="1"/>
        <v>0</v>
      </c>
      <c r="E36" s="572">
        <v>0</v>
      </c>
      <c r="F36" s="503">
        <f t="shared" si="28"/>
        <v>0</v>
      </c>
      <c r="G36" s="309">
        <v>0</v>
      </c>
      <c r="H36" s="310">
        <v>0</v>
      </c>
      <c r="I36" s="573">
        <v>0</v>
      </c>
      <c r="J36" s="503">
        <f t="shared" si="29"/>
        <v>0</v>
      </c>
      <c r="K36" s="309">
        <v>0</v>
      </c>
      <c r="L36" s="310">
        <v>0</v>
      </c>
      <c r="M36" s="311">
        <v>0</v>
      </c>
      <c r="N36" s="572">
        <v>0</v>
      </c>
      <c r="O36" s="574">
        <v>0</v>
      </c>
      <c r="P36" s="575">
        <v>0</v>
      </c>
    </row>
    <row r="37" spans="2:16" s="1" customFormat="1" x14ac:dyDescent="0.25">
      <c r="B37" s="509" t="s">
        <v>607</v>
      </c>
      <c r="C37" s="510" t="s">
        <v>13</v>
      </c>
      <c r="D37" s="501">
        <f t="shared" si="1"/>
        <v>0</v>
      </c>
      <c r="E37" s="572">
        <v>0</v>
      </c>
      <c r="F37" s="503">
        <f t="shared" si="28"/>
        <v>0</v>
      </c>
      <c r="G37" s="309">
        <v>0</v>
      </c>
      <c r="H37" s="310">
        <v>0</v>
      </c>
      <c r="I37" s="573">
        <v>0</v>
      </c>
      <c r="J37" s="503">
        <f t="shared" si="29"/>
        <v>0</v>
      </c>
      <c r="K37" s="309">
        <v>0</v>
      </c>
      <c r="L37" s="310">
        <v>0</v>
      </c>
      <c r="M37" s="311">
        <v>0</v>
      </c>
      <c r="N37" s="572">
        <v>0</v>
      </c>
      <c r="O37" s="574">
        <v>0</v>
      </c>
      <c r="P37" s="575">
        <v>0</v>
      </c>
    </row>
    <row r="38" spans="2:16" s="1" customFormat="1" x14ac:dyDescent="0.25">
      <c r="B38" s="499" t="s">
        <v>141</v>
      </c>
      <c r="C38" s="520" t="s">
        <v>15</v>
      </c>
      <c r="D38" s="501">
        <f t="shared" si="1"/>
        <v>5162.6499999999996</v>
      </c>
      <c r="E38" s="502">
        <f>SUM(E39:E42)</f>
        <v>0</v>
      </c>
      <c r="F38" s="503">
        <f t="shared" si="28"/>
        <v>1779.84</v>
      </c>
      <c r="G38" s="504">
        <f>SUM(G39:G42)</f>
        <v>117.88000000000001</v>
      </c>
      <c r="H38" s="505">
        <f>SUM(H39:H42)</f>
        <v>51.160000000000004</v>
      </c>
      <c r="I38" s="506">
        <f>SUM(I39:I42)</f>
        <v>1610.8</v>
      </c>
      <c r="J38" s="503">
        <f t="shared" si="29"/>
        <v>3382.81</v>
      </c>
      <c r="K38" s="504">
        <f t="shared" ref="K38:P38" si="31">SUM(K39:K42)</f>
        <v>2076.89</v>
      </c>
      <c r="L38" s="505">
        <f t="shared" si="31"/>
        <v>1253.2</v>
      </c>
      <c r="M38" s="507">
        <f t="shared" si="31"/>
        <v>52.72</v>
      </c>
      <c r="N38" s="502">
        <f t="shared" si="31"/>
        <v>0</v>
      </c>
      <c r="O38" s="508">
        <f t="shared" si="31"/>
        <v>0</v>
      </c>
      <c r="P38" s="503">
        <f t="shared" si="31"/>
        <v>0</v>
      </c>
    </row>
    <row r="39" spans="2:16" s="1" customFormat="1" x14ac:dyDescent="0.25">
      <c r="B39" s="509" t="s">
        <v>143</v>
      </c>
      <c r="C39" s="510" t="s">
        <v>17</v>
      </c>
      <c r="D39" s="501">
        <f t="shared" si="1"/>
        <v>522.14</v>
      </c>
      <c r="E39" s="572">
        <v>0</v>
      </c>
      <c r="F39" s="503">
        <f t="shared" si="28"/>
        <v>102.56</v>
      </c>
      <c r="G39" s="309">
        <v>87.54</v>
      </c>
      <c r="H39" s="310">
        <v>13.74</v>
      </c>
      <c r="I39" s="573">
        <v>1.28</v>
      </c>
      <c r="J39" s="503">
        <f t="shared" si="29"/>
        <v>419.58</v>
      </c>
      <c r="K39" s="309">
        <v>169.2</v>
      </c>
      <c r="L39" s="310">
        <v>217.68</v>
      </c>
      <c r="M39" s="311">
        <v>32.700000000000003</v>
      </c>
      <c r="N39" s="572">
        <v>0</v>
      </c>
      <c r="O39" s="574">
        <v>0</v>
      </c>
      <c r="P39" s="575">
        <v>0</v>
      </c>
    </row>
    <row r="40" spans="2:16" s="1" customFormat="1" x14ac:dyDescent="0.25">
      <c r="B40" s="509" t="s">
        <v>145</v>
      </c>
      <c r="C40" s="510" t="s">
        <v>597</v>
      </c>
      <c r="D40" s="501">
        <f t="shared" si="1"/>
        <v>11.120000000000001</v>
      </c>
      <c r="E40" s="572">
        <v>0</v>
      </c>
      <c r="F40" s="503">
        <f t="shared" si="28"/>
        <v>0</v>
      </c>
      <c r="G40" s="309">
        <v>0</v>
      </c>
      <c r="H40" s="310">
        <v>0</v>
      </c>
      <c r="I40" s="573">
        <v>0</v>
      </c>
      <c r="J40" s="503">
        <f t="shared" si="29"/>
        <v>11.120000000000001</v>
      </c>
      <c r="K40" s="309">
        <v>7.32</v>
      </c>
      <c r="L40" s="310">
        <v>3.8</v>
      </c>
      <c r="M40" s="311">
        <v>0</v>
      </c>
      <c r="N40" s="572">
        <v>0</v>
      </c>
      <c r="O40" s="574">
        <v>0</v>
      </c>
      <c r="P40" s="575">
        <v>0</v>
      </c>
    </row>
    <row r="41" spans="2:16" s="1" customFormat="1" x14ac:dyDescent="0.25">
      <c r="B41" s="509" t="s">
        <v>608</v>
      </c>
      <c r="C41" s="510" t="s">
        <v>23</v>
      </c>
      <c r="D41" s="501">
        <f t="shared" si="1"/>
        <v>3373.7200000000003</v>
      </c>
      <c r="E41" s="572">
        <v>0</v>
      </c>
      <c r="F41" s="503">
        <f t="shared" si="28"/>
        <v>1599.2</v>
      </c>
      <c r="G41" s="309">
        <v>0</v>
      </c>
      <c r="H41" s="310">
        <v>0</v>
      </c>
      <c r="I41" s="573">
        <v>1599.2</v>
      </c>
      <c r="J41" s="503">
        <f t="shared" si="29"/>
        <v>1774.52</v>
      </c>
      <c r="K41" s="309">
        <v>1774.52</v>
      </c>
      <c r="L41" s="310">
        <v>0</v>
      </c>
      <c r="M41" s="311">
        <v>0</v>
      </c>
      <c r="N41" s="572">
        <v>0</v>
      </c>
      <c r="O41" s="574">
        <v>0</v>
      </c>
      <c r="P41" s="575">
        <v>0</v>
      </c>
    </row>
    <row r="42" spans="2:16" s="1" customFormat="1" ht="38.25" x14ac:dyDescent="0.25">
      <c r="B42" s="509" t="s">
        <v>609</v>
      </c>
      <c r="C42" s="510" t="s">
        <v>599</v>
      </c>
      <c r="D42" s="501">
        <f t="shared" si="1"/>
        <v>1255.6699999999998</v>
      </c>
      <c r="E42" s="572">
        <v>0</v>
      </c>
      <c r="F42" s="503">
        <f t="shared" si="28"/>
        <v>78.080000000000013</v>
      </c>
      <c r="G42" s="309">
        <v>30.34</v>
      </c>
      <c r="H42" s="310">
        <v>37.42</v>
      </c>
      <c r="I42" s="573">
        <v>10.32</v>
      </c>
      <c r="J42" s="503">
        <f t="shared" si="29"/>
        <v>1177.5899999999999</v>
      </c>
      <c r="K42" s="309">
        <v>125.85</v>
      </c>
      <c r="L42" s="310">
        <v>1031.72</v>
      </c>
      <c r="M42" s="311">
        <v>20.02</v>
      </c>
      <c r="N42" s="572">
        <v>0</v>
      </c>
      <c r="O42" s="574">
        <v>0</v>
      </c>
      <c r="P42" s="575">
        <v>0</v>
      </c>
    </row>
    <row r="43" spans="2:16" s="1" customFormat="1" x14ac:dyDescent="0.25">
      <c r="B43" s="499" t="s">
        <v>302</v>
      </c>
      <c r="C43" s="524" t="s">
        <v>27</v>
      </c>
      <c r="D43" s="501">
        <f t="shared" si="1"/>
        <v>221.23999999999995</v>
      </c>
      <c r="E43" s="502">
        <f>SUM(E44:E45)</f>
        <v>0</v>
      </c>
      <c r="F43" s="503">
        <f t="shared" si="28"/>
        <v>85.699999999999989</v>
      </c>
      <c r="G43" s="504">
        <f>SUM(G44:G45)</f>
        <v>73.239999999999995</v>
      </c>
      <c r="H43" s="505">
        <f>SUM(H44:H45)</f>
        <v>0</v>
      </c>
      <c r="I43" s="506">
        <f>SUM(I44:I45)</f>
        <v>12.46</v>
      </c>
      <c r="J43" s="503">
        <f t="shared" si="29"/>
        <v>135.53999999999996</v>
      </c>
      <c r="K43" s="504">
        <f t="shared" ref="K43:P43" si="32">SUM(K44:K45)</f>
        <v>91.589999999999989</v>
      </c>
      <c r="L43" s="505">
        <f t="shared" si="32"/>
        <v>42.379999999999995</v>
      </c>
      <c r="M43" s="507">
        <f t="shared" si="32"/>
        <v>1.57</v>
      </c>
      <c r="N43" s="502">
        <f t="shared" si="32"/>
        <v>0</v>
      </c>
      <c r="O43" s="508">
        <f t="shared" si="32"/>
        <v>0</v>
      </c>
      <c r="P43" s="503">
        <f t="shared" si="32"/>
        <v>0</v>
      </c>
    </row>
    <row r="44" spans="2:16" s="1" customFormat="1" ht="51.75" x14ac:dyDescent="0.25">
      <c r="B44" s="509" t="s">
        <v>304</v>
      </c>
      <c r="C44" s="525" t="s">
        <v>29</v>
      </c>
      <c r="D44" s="501">
        <f t="shared" si="1"/>
        <v>211.95999999999998</v>
      </c>
      <c r="E44" s="572">
        <v>0</v>
      </c>
      <c r="F44" s="503">
        <f t="shared" si="28"/>
        <v>85.699999999999989</v>
      </c>
      <c r="G44" s="309">
        <v>73.239999999999995</v>
      </c>
      <c r="H44" s="310">
        <v>0</v>
      </c>
      <c r="I44" s="573">
        <v>12.46</v>
      </c>
      <c r="J44" s="503">
        <f t="shared" si="29"/>
        <v>126.25999999999999</v>
      </c>
      <c r="K44" s="309">
        <v>83.46</v>
      </c>
      <c r="L44" s="310">
        <v>41.23</v>
      </c>
      <c r="M44" s="311">
        <v>1.57</v>
      </c>
      <c r="N44" s="572">
        <v>0</v>
      </c>
      <c r="O44" s="574">
        <v>0</v>
      </c>
      <c r="P44" s="575">
        <v>0</v>
      </c>
    </row>
    <row r="45" spans="2:16" s="1" customFormat="1" x14ac:dyDescent="0.25">
      <c r="B45" s="509" t="s">
        <v>305</v>
      </c>
      <c r="C45" s="525" t="s">
        <v>31</v>
      </c>
      <c r="D45" s="501">
        <f t="shared" si="1"/>
        <v>9.2800000000000011</v>
      </c>
      <c r="E45" s="572">
        <v>0</v>
      </c>
      <c r="F45" s="503">
        <f t="shared" si="28"/>
        <v>0</v>
      </c>
      <c r="G45" s="309">
        <v>0</v>
      </c>
      <c r="H45" s="310">
        <v>0</v>
      </c>
      <c r="I45" s="573">
        <v>0</v>
      </c>
      <c r="J45" s="503">
        <f t="shared" si="29"/>
        <v>9.2800000000000011</v>
      </c>
      <c r="K45" s="309">
        <v>8.1300000000000008</v>
      </c>
      <c r="L45" s="310">
        <v>1.1499999999999999</v>
      </c>
      <c r="M45" s="311">
        <v>0</v>
      </c>
      <c r="N45" s="572">
        <v>0</v>
      </c>
      <c r="O45" s="574">
        <v>0</v>
      </c>
      <c r="P45" s="575">
        <v>0</v>
      </c>
    </row>
    <row r="46" spans="2:16" s="1" customFormat="1" x14ac:dyDescent="0.25">
      <c r="B46" s="499" t="s">
        <v>307</v>
      </c>
      <c r="C46" s="524" t="s">
        <v>33</v>
      </c>
      <c r="D46" s="501">
        <f t="shared" si="1"/>
        <v>56.870000000000005</v>
      </c>
      <c r="E46" s="502">
        <f>SUM(E47:E48)</f>
        <v>55.34</v>
      </c>
      <c r="F46" s="503">
        <f t="shared" si="28"/>
        <v>0</v>
      </c>
      <c r="G46" s="504">
        <f>SUM(G47:G48)</f>
        <v>0</v>
      </c>
      <c r="H46" s="505">
        <f>SUM(H47:H48)</f>
        <v>0</v>
      </c>
      <c r="I46" s="506">
        <f>SUM(I47:I48)</f>
        <v>0</v>
      </c>
      <c r="J46" s="503">
        <f t="shared" si="29"/>
        <v>1.5299999999999998</v>
      </c>
      <c r="K46" s="504">
        <f t="shared" ref="K46:P46" si="33">SUM(K47:K48)</f>
        <v>0</v>
      </c>
      <c r="L46" s="505">
        <f t="shared" si="33"/>
        <v>1.5299999999999998</v>
      </c>
      <c r="M46" s="507">
        <f t="shared" si="33"/>
        <v>0</v>
      </c>
      <c r="N46" s="502">
        <f t="shared" si="33"/>
        <v>0</v>
      </c>
      <c r="O46" s="508">
        <f t="shared" si="33"/>
        <v>0</v>
      </c>
      <c r="P46" s="503">
        <f t="shared" si="33"/>
        <v>0</v>
      </c>
    </row>
    <row r="47" spans="2:16" s="1" customFormat="1" x14ac:dyDescent="0.25">
      <c r="B47" s="509" t="s">
        <v>308</v>
      </c>
      <c r="C47" s="525" t="s">
        <v>600</v>
      </c>
      <c r="D47" s="501">
        <f t="shared" si="1"/>
        <v>56.040000000000006</v>
      </c>
      <c r="E47" s="576">
        <v>55.34</v>
      </c>
      <c r="F47" s="527">
        <f t="shared" si="28"/>
        <v>0</v>
      </c>
      <c r="G47" s="577">
        <v>0</v>
      </c>
      <c r="H47" s="578">
        <v>0</v>
      </c>
      <c r="I47" s="579">
        <v>0</v>
      </c>
      <c r="J47" s="527">
        <f t="shared" si="29"/>
        <v>0.7</v>
      </c>
      <c r="K47" s="577">
        <v>0</v>
      </c>
      <c r="L47" s="578">
        <v>0.7</v>
      </c>
      <c r="M47" s="580">
        <v>0</v>
      </c>
      <c r="N47" s="576">
        <v>0</v>
      </c>
      <c r="O47" s="574">
        <v>0</v>
      </c>
      <c r="P47" s="575">
        <v>0</v>
      </c>
    </row>
    <row r="48" spans="2:16" s="1" customFormat="1" ht="26.25" x14ac:dyDescent="0.25">
      <c r="B48" s="526" t="s">
        <v>308</v>
      </c>
      <c r="C48" s="581" t="s">
        <v>601</v>
      </c>
      <c r="D48" s="501">
        <f t="shared" si="1"/>
        <v>0.83</v>
      </c>
      <c r="E48" s="576">
        <v>0</v>
      </c>
      <c r="F48" s="527">
        <f t="shared" si="28"/>
        <v>0</v>
      </c>
      <c r="G48" s="577">
        <v>0</v>
      </c>
      <c r="H48" s="578">
        <v>0</v>
      </c>
      <c r="I48" s="579">
        <v>0</v>
      </c>
      <c r="J48" s="527">
        <f t="shared" si="29"/>
        <v>0.83</v>
      </c>
      <c r="K48" s="577">
        <v>0</v>
      </c>
      <c r="L48" s="578">
        <v>0.83</v>
      </c>
      <c r="M48" s="580">
        <v>0</v>
      </c>
      <c r="N48" s="576">
        <v>0</v>
      </c>
      <c r="O48" s="574">
        <v>0</v>
      </c>
      <c r="P48" s="575">
        <v>0</v>
      </c>
    </row>
    <row r="49" spans="2:17" s="1" customFormat="1" x14ac:dyDescent="0.25">
      <c r="B49" s="499" t="s">
        <v>312</v>
      </c>
      <c r="C49" s="536" t="s">
        <v>39</v>
      </c>
      <c r="D49" s="537">
        <f t="shared" si="1"/>
        <v>47.230000000000004</v>
      </c>
      <c r="E49" s="538">
        <f>SUM(E50:E51)</f>
        <v>3.35</v>
      </c>
      <c r="F49" s="539">
        <f t="shared" si="28"/>
        <v>0</v>
      </c>
      <c r="G49" s="540">
        <f>SUM(G50:G51)</f>
        <v>0</v>
      </c>
      <c r="H49" s="541">
        <f>SUM(H50:H51)</f>
        <v>0</v>
      </c>
      <c r="I49" s="542">
        <f>SUM(I50:I51)</f>
        <v>0</v>
      </c>
      <c r="J49" s="539">
        <f t="shared" si="29"/>
        <v>41.88</v>
      </c>
      <c r="K49" s="540">
        <f t="shared" ref="K49:P49" si="34">SUM(K50:K51)</f>
        <v>41.88</v>
      </c>
      <c r="L49" s="541">
        <f t="shared" si="34"/>
        <v>0</v>
      </c>
      <c r="M49" s="582">
        <f t="shared" si="34"/>
        <v>0</v>
      </c>
      <c r="N49" s="538">
        <f t="shared" si="34"/>
        <v>0</v>
      </c>
      <c r="O49" s="583">
        <f t="shared" si="34"/>
        <v>0</v>
      </c>
      <c r="P49" s="539">
        <f t="shared" si="34"/>
        <v>2</v>
      </c>
    </row>
    <row r="50" spans="2:17" s="1" customFormat="1" x14ac:dyDescent="0.25">
      <c r="B50" s="544" t="s">
        <v>314</v>
      </c>
      <c r="C50" s="545" t="s">
        <v>41</v>
      </c>
      <c r="D50" s="546">
        <f t="shared" si="1"/>
        <v>3.35</v>
      </c>
      <c r="E50" s="584">
        <v>3.35</v>
      </c>
      <c r="F50" s="547">
        <f t="shared" si="28"/>
        <v>0</v>
      </c>
      <c r="G50" s="585">
        <v>0</v>
      </c>
      <c r="H50" s="586">
        <v>0</v>
      </c>
      <c r="I50" s="587">
        <v>0</v>
      </c>
      <c r="J50" s="547">
        <f t="shared" si="29"/>
        <v>0</v>
      </c>
      <c r="K50" s="585">
        <v>0</v>
      </c>
      <c r="L50" s="586">
        <v>0</v>
      </c>
      <c r="M50" s="588">
        <v>0</v>
      </c>
      <c r="N50" s="584">
        <v>0</v>
      </c>
      <c r="O50" s="574">
        <v>0</v>
      </c>
      <c r="P50" s="575">
        <v>0</v>
      </c>
    </row>
    <row r="51" spans="2:17" s="1" customFormat="1" ht="26.25" x14ac:dyDescent="0.25">
      <c r="B51" s="544" t="s">
        <v>316</v>
      </c>
      <c r="C51" s="552" t="s">
        <v>43</v>
      </c>
      <c r="D51" s="537">
        <f t="shared" si="1"/>
        <v>43.88</v>
      </c>
      <c r="E51" s="589">
        <v>0</v>
      </c>
      <c r="F51" s="539">
        <f t="shared" si="28"/>
        <v>0</v>
      </c>
      <c r="G51" s="590">
        <v>0</v>
      </c>
      <c r="H51" s="591">
        <v>0</v>
      </c>
      <c r="I51" s="592">
        <v>0</v>
      </c>
      <c r="J51" s="539">
        <f t="shared" si="29"/>
        <v>41.88</v>
      </c>
      <c r="K51" s="590">
        <v>41.88</v>
      </c>
      <c r="L51" s="591">
        <v>0</v>
      </c>
      <c r="M51" s="593">
        <v>0</v>
      </c>
      <c r="N51" s="589">
        <v>0</v>
      </c>
      <c r="O51" s="574">
        <v>0</v>
      </c>
      <c r="P51" s="575">
        <v>2</v>
      </c>
    </row>
    <row r="52" spans="2:17" s="1" customFormat="1" x14ac:dyDescent="0.25">
      <c r="B52" s="555" t="s">
        <v>318</v>
      </c>
      <c r="C52" s="556" t="s">
        <v>602</v>
      </c>
      <c r="D52" s="537">
        <f t="shared" si="1"/>
        <v>0</v>
      </c>
      <c r="E52" s="538">
        <f>SUM(E53:E55)</f>
        <v>0</v>
      </c>
      <c r="F52" s="539">
        <f t="shared" si="28"/>
        <v>0</v>
      </c>
      <c r="G52" s="540">
        <f>SUM(G53:G55)</f>
        <v>0</v>
      </c>
      <c r="H52" s="541">
        <f>SUM(H53:H55)</f>
        <v>0</v>
      </c>
      <c r="I52" s="542">
        <f>SUM(I53:I55)</f>
        <v>0</v>
      </c>
      <c r="J52" s="539">
        <f t="shared" si="29"/>
        <v>0</v>
      </c>
      <c r="K52" s="540">
        <f t="shared" ref="K52:P52" si="35">SUM(K53:K55)</f>
        <v>0</v>
      </c>
      <c r="L52" s="541">
        <f t="shared" si="35"/>
        <v>0</v>
      </c>
      <c r="M52" s="582">
        <f t="shared" si="35"/>
        <v>0</v>
      </c>
      <c r="N52" s="538">
        <f t="shared" si="35"/>
        <v>0</v>
      </c>
      <c r="O52" s="583">
        <f t="shared" si="35"/>
        <v>0</v>
      </c>
      <c r="P52" s="539">
        <f t="shared" si="35"/>
        <v>0</v>
      </c>
    </row>
    <row r="53" spans="2:17" s="1" customFormat="1" x14ac:dyDescent="0.25">
      <c r="B53" s="557" t="s">
        <v>320</v>
      </c>
      <c r="C53" s="558" t="s">
        <v>603</v>
      </c>
      <c r="D53" s="537">
        <f t="shared" si="1"/>
        <v>0</v>
      </c>
      <c r="E53" s="589">
        <v>0</v>
      </c>
      <c r="F53" s="539">
        <f t="shared" si="28"/>
        <v>0</v>
      </c>
      <c r="G53" s="590">
        <v>0</v>
      </c>
      <c r="H53" s="591">
        <v>0</v>
      </c>
      <c r="I53" s="592">
        <v>0</v>
      </c>
      <c r="J53" s="539">
        <f t="shared" si="29"/>
        <v>0</v>
      </c>
      <c r="K53" s="590">
        <v>0</v>
      </c>
      <c r="L53" s="591">
        <v>0</v>
      </c>
      <c r="M53" s="593">
        <v>0</v>
      </c>
      <c r="N53" s="589">
        <v>0</v>
      </c>
      <c r="O53" s="574">
        <v>0</v>
      </c>
      <c r="P53" s="575">
        <v>0</v>
      </c>
    </row>
    <row r="54" spans="2:17" s="1" customFormat="1" x14ac:dyDescent="0.25">
      <c r="B54" s="557" t="s">
        <v>610</v>
      </c>
      <c r="C54" s="558" t="s">
        <v>603</v>
      </c>
      <c r="D54" s="537">
        <f t="shared" si="1"/>
        <v>0</v>
      </c>
      <c r="E54" s="589">
        <v>0</v>
      </c>
      <c r="F54" s="539">
        <f t="shared" si="28"/>
        <v>0</v>
      </c>
      <c r="G54" s="590">
        <v>0</v>
      </c>
      <c r="H54" s="591">
        <v>0</v>
      </c>
      <c r="I54" s="592">
        <v>0</v>
      </c>
      <c r="J54" s="539">
        <f t="shared" si="29"/>
        <v>0</v>
      </c>
      <c r="K54" s="590">
        <v>0</v>
      </c>
      <c r="L54" s="591">
        <v>0</v>
      </c>
      <c r="M54" s="593">
        <v>0</v>
      </c>
      <c r="N54" s="589">
        <v>0</v>
      </c>
      <c r="O54" s="574">
        <v>0</v>
      </c>
      <c r="P54" s="575">
        <v>0</v>
      </c>
    </row>
    <row r="55" spans="2:17" s="1" customFormat="1" ht="15.75" thickBot="1" x14ac:dyDescent="0.3">
      <c r="B55" s="560" t="s">
        <v>611</v>
      </c>
      <c r="C55" s="561" t="s">
        <v>603</v>
      </c>
      <c r="D55" s="562">
        <f t="shared" si="1"/>
        <v>0</v>
      </c>
      <c r="E55" s="594">
        <v>0</v>
      </c>
      <c r="F55" s="564">
        <f t="shared" si="28"/>
        <v>0</v>
      </c>
      <c r="G55" s="595">
        <v>0</v>
      </c>
      <c r="H55" s="596">
        <v>0</v>
      </c>
      <c r="I55" s="597">
        <v>0</v>
      </c>
      <c r="J55" s="564">
        <f t="shared" si="29"/>
        <v>0</v>
      </c>
      <c r="K55" s="595">
        <v>0</v>
      </c>
      <c r="L55" s="596"/>
      <c r="M55" s="598">
        <v>0</v>
      </c>
      <c r="N55" s="599">
        <v>0</v>
      </c>
      <c r="O55" s="600">
        <v>0</v>
      </c>
      <c r="P55" s="601">
        <v>0</v>
      </c>
    </row>
    <row r="56" spans="2:17" s="1" customFormat="1" ht="16.5" thickTop="1" thickBot="1" x14ac:dyDescent="0.3">
      <c r="B56" s="489" t="s">
        <v>59</v>
      </c>
      <c r="C56" s="490" t="s">
        <v>612</v>
      </c>
      <c r="D56" s="491">
        <f t="shared" ref="D56:P56" si="36">D57+D61+D66+D69+D72+D75</f>
        <v>106.30000000000001</v>
      </c>
      <c r="E56" s="492">
        <f t="shared" si="36"/>
        <v>1.0629999999999999</v>
      </c>
      <c r="F56" s="493">
        <f t="shared" si="36"/>
        <v>36.141999999999996</v>
      </c>
      <c r="G56" s="494">
        <f t="shared" si="36"/>
        <v>3.1890000000000001</v>
      </c>
      <c r="H56" s="495">
        <f t="shared" si="36"/>
        <v>1.0629999999999999</v>
      </c>
      <c r="I56" s="496">
        <f t="shared" si="36"/>
        <v>31.89</v>
      </c>
      <c r="J56" s="493">
        <f t="shared" si="36"/>
        <v>69.094999999999985</v>
      </c>
      <c r="K56" s="494">
        <f t="shared" si="36"/>
        <v>42.52</v>
      </c>
      <c r="L56" s="495">
        <f t="shared" si="36"/>
        <v>25.512</v>
      </c>
      <c r="M56" s="497">
        <f t="shared" si="36"/>
        <v>1.0629999999999999</v>
      </c>
      <c r="N56" s="492">
        <f t="shared" si="36"/>
        <v>0</v>
      </c>
      <c r="O56" s="498">
        <f t="shared" si="36"/>
        <v>0</v>
      </c>
      <c r="P56" s="493">
        <f t="shared" si="36"/>
        <v>0</v>
      </c>
      <c r="Q56" s="602"/>
    </row>
    <row r="57" spans="2:17" s="1" customFormat="1" ht="15.75" thickTop="1" x14ac:dyDescent="0.25">
      <c r="B57" s="499" t="s">
        <v>150</v>
      </c>
      <c r="C57" s="500" t="s">
        <v>8</v>
      </c>
      <c r="D57" s="501">
        <f>SUM(D58:D60)</f>
        <v>0</v>
      </c>
      <c r="E57" s="502">
        <f>SUM(E58:E60)</f>
        <v>0</v>
      </c>
      <c r="F57" s="503">
        <f t="shared" ref="F57:F78" si="37">SUM(G57:I57)</f>
        <v>0</v>
      </c>
      <c r="G57" s="504">
        <f>SUM(G58:G60)</f>
        <v>0</v>
      </c>
      <c r="H57" s="505">
        <f>SUM(H58:H60)</f>
        <v>0</v>
      </c>
      <c r="I57" s="506">
        <f>SUM(I58:I60)</f>
        <v>0</v>
      </c>
      <c r="J57" s="503">
        <f t="shared" ref="J57:J78" si="38">SUM(K57:M57)</f>
        <v>0</v>
      </c>
      <c r="K57" s="504">
        <f t="shared" ref="K57:P57" si="39">SUM(K58:K60)</f>
        <v>0</v>
      </c>
      <c r="L57" s="505">
        <f t="shared" si="39"/>
        <v>0</v>
      </c>
      <c r="M57" s="507">
        <f t="shared" si="39"/>
        <v>0</v>
      </c>
      <c r="N57" s="502">
        <f t="shared" si="39"/>
        <v>0</v>
      </c>
      <c r="O57" s="508">
        <f t="shared" si="39"/>
        <v>0</v>
      </c>
      <c r="P57" s="503">
        <f t="shared" si="39"/>
        <v>0</v>
      </c>
    </row>
    <row r="58" spans="2:17" s="1" customFormat="1" x14ac:dyDescent="0.25">
      <c r="B58" s="509" t="s">
        <v>410</v>
      </c>
      <c r="C58" s="510" t="s">
        <v>10</v>
      </c>
      <c r="D58" s="603">
        <v>0</v>
      </c>
      <c r="E58" s="604">
        <f>IFERROR($D58*E80/100, 0)</f>
        <v>0</v>
      </c>
      <c r="F58" s="519">
        <f t="shared" si="37"/>
        <v>0</v>
      </c>
      <c r="G58" s="512">
        <f t="shared" ref="G58:I60" si="40">IFERROR($D58*G80/100, 0)</f>
        <v>0</v>
      </c>
      <c r="H58" s="513">
        <f t="shared" si="40"/>
        <v>0</v>
      </c>
      <c r="I58" s="605">
        <f t="shared" si="40"/>
        <v>0</v>
      </c>
      <c r="J58" s="519">
        <f t="shared" si="38"/>
        <v>0</v>
      </c>
      <c r="K58" s="512">
        <f t="shared" ref="K58:P60" si="41">IFERROR($D58*K80/100, 0)</f>
        <v>0</v>
      </c>
      <c r="L58" s="513">
        <f t="shared" si="41"/>
        <v>0</v>
      </c>
      <c r="M58" s="606">
        <f t="shared" si="41"/>
        <v>0</v>
      </c>
      <c r="N58" s="604">
        <f t="shared" si="41"/>
        <v>0</v>
      </c>
      <c r="O58" s="607">
        <f t="shared" si="41"/>
        <v>0</v>
      </c>
      <c r="P58" s="519">
        <f t="shared" si="41"/>
        <v>0</v>
      </c>
    </row>
    <row r="59" spans="2:17" s="1" customFormat="1" x14ac:dyDescent="0.25">
      <c r="B59" s="509" t="s">
        <v>411</v>
      </c>
      <c r="C59" s="510" t="s">
        <v>11</v>
      </c>
      <c r="D59" s="603">
        <v>0</v>
      </c>
      <c r="E59" s="604">
        <f>IFERROR($D59*E81/100, 0)</f>
        <v>0</v>
      </c>
      <c r="F59" s="519">
        <f t="shared" si="37"/>
        <v>0</v>
      </c>
      <c r="G59" s="512">
        <f t="shared" si="40"/>
        <v>0</v>
      </c>
      <c r="H59" s="513">
        <f t="shared" si="40"/>
        <v>0</v>
      </c>
      <c r="I59" s="605">
        <f t="shared" si="40"/>
        <v>0</v>
      </c>
      <c r="J59" s="519">
        <f t="shared" si="38"/>
        <v>0</v>
      </c>
      <c r="K59" s="512">
        <f t="shared" si="41"/>
        <v>0</v>
      </c>
      <c r="L59" s="513">
        <f t="shared" si="41"/>
        <v>0</v>
      </c>
      <c r="M59" s="606">
        <f t="shared" si="41"/>
        <v>0</v>
      </c>
      <c r="N59" s="604">
        <f t="shared" si="41"/>
        <v>0</v>
      </c>
      <c r="O59" s="607">
        <f t="shared" si="41"/>
        <v>0</v>
      </c>
      <c r="P59" s="519">
        <f t="shared" si="41"/>
        <v>0</v>
      </c>
    </row>
    <row r="60" spans="2:17" s="1" customFormat="1" x14ac:dyDescent="0.25">
      <c r="B60" s="509" t="s">
        <v>613</v>
      </c>
      <c r="C60" s="510" t="s">
        <v>13</v>
      </c>
      <c r="D60" s="603">
        <v>0</v>
      </c>
      <c r="E60" s="604">
        <f>IFERROR($D60*E82/100, 0)</f>
        <v>0</v>
      </c>
      <c r="F60" s="519">
        <f t="shared" si="37"/>
        <v>0</v>
      </c>
      <c r="G60" s="512">
        <f t="shared" si="40"/>
        <v>0</v>
      </c>
      <c r="H60" s="513">
        <f t="shared" si="40"/>
        <v>0</v>
      </c>
      <c r="I60" s="605">
        <f t="shared" si="40"/>
        <v>0</v>
      </c>
      <c r="J60" s="519">
        <f t="shared" si="38"/>
        <v>0</v>
      </c>
      <c r="K60" s="512">
        <f t="shared" si="41"/>
        <v>0</v>
      </c>
      <c r="L60" s="513">
        <f t="shared" si="41"/>
        <v>0</v>
      </c>
      <c r="M60" s="606">
        <f t="shared" si="41"/>
        <v>0</v>
      </c>
      <c r="N60" s="604">
        <f t="shared" si="41"/>
        <v>0</v>
      </c>
      <c r="O60" s="607">
        <f t="shared" si="41"/>
        <v>0</v>
      </c>
      <c r="P60" s="519">
        <f t="shared" si="41"/>
        <v>0</v>
      </c>
    </row>
    <row r="61" spans="2:17" s="1" customFormat="1" x14ac:dyDescent="0.25">
      <c r="B61" s="499" t="s">
        <v>152</v>
      </c>
      <c r="C61" s="520" t="s">
        <v>15</v>
      </c>
      <c r="D61" s="501">
        <f>SUM(D62:D65)</f>
        <v>53.35</v>
      </c>
      <c r="E61" s="502">
        <f>SUM(E62:E65)</f>
        <v>0.53349999999999997</v>
      </c>
      <c r="F61" s="503">
        <f t="shared" si="37"/>
        <v>18.138999999999999</v>
      </c>
      <c r="G61" s="504">
        <f>SUM(G62:G65)</f>
        <v>1.6005</v>
      </c>
      <c r="H61" s="505">
        <f>SUM(H62:H65)</f>
        <v>0.53349999999999997</v>
      </c>
      <c r="I61" s="506">
        <f>SUM(I62:I65)</f>
        <v>16.004999999999999</v>
      </c>
      <c r="J61" s="503">
        <f t="shared" si="38"/>
        <v>34.677499999999995</v>
      </c>
      <c r="K61" s="504">
        <f t="shared" ref="K61:P61" si="42">SUM(K62:K65)</f>
        <v>21.34</v>
      </c>
      <c r="L61" s="505">
        <f t="shared" si="42"/>
        <v>12.804</v>
      </c>
      <c r="M61" s="507">
        <f t="shared" si="42"/>
        <v>0.53349999999999997</v>
      </c>
      <c r="N61" s="502">
        <f t="shared" si="42"/>
        <v>0</v>
      </c>
      <c r="O61" s="508">
        <f t="shared" si="42"/>
        <v>0</v>
      </c>
      <c r="P61" s="503">
        <f t="shared" si="42"/>
        <v>0</v>
      </c>
    </row>
    <row r="62" spans="2:17" s="1" customFormat="1" x14ac:dyDescent="0.25">
      <c r="B62" s="509" t="s">
        <v>154</v>
      </c>
      <c r="C62" s="510" t="s">
        <v>17</v>
      </c>
      <c r="D62" s="603">
        <v>53.35</v>
      </c>
      <c r="E62" s="604">
        <f>IFERROR($D62*E83/100, 0)</f>
        <v>0.53349999999999997</v>
      </c>
      <c r="F62" s="519">
        <f t="shared" si="37"/>
        <v>18.138999999999999</v>
      </c>
      <c r="G62" s="512">
        <f t="shared" ref="G62:I65" si="43">IFERROR($D62*G83/100, 0)</f>
        <v>1.6005</v>
      </c>
      <c r="H62" s="513">
        <f t="shared" si="43"/>
        <v>0.53349999999999997</v>
      </c>
      <c r="I62" s="605">
        <f t="shared" si="43"/>
        <v>16.004999999999999</v>
      </c>
      <c r="J62" s="519">
        <f t="shared" si="38"/>
        <v>34.677499999999995</v>
      </c>
      <c r="K62" s="512">
        <f t="shared" ref="K62:P65" si="44">IFERROR($D62*K83/100, 0)</f>
        <v>21.34</v>
      </c>
      <c r="L62" s="513">
        <f t="shared" si="44"/>
        <v>12.804</v>
      </c>
      <c r="M62" s="606">
        <f t="shared" si="44"/>
        <v>0.53349999999999997</v>
      </c>
      <c r="N62" s="604">
        <f t="shared" si="44"/>
        <v>0</v>
      </c>
      <c r="O62" s="607">
        <f t="shared" si="44"/>
        <v>0</v>
      </c>
      <c r="P62" s="519">
        <f t="shared" si="44"/>
        <v>0</v>
      </c>
    </row>
    <row r="63" spans="2:17" s="1" customFormat="1" x14ac:dyDescent="0.25">
      <c r="B63" s="509" t="s">
        <v>156</v>
      </c>
      <c r="C63" s="510" t="s">
        <v>597</v>
      </c>
      <c r="D63" s="603">
        <v>0</v>
      </c>
      <c r="E63" s="604">
        <f>IFERROR($D63*E84/100, 0)</f>
        <v>0</v>
      </c>
      <c r="F63" s="519">
        <f t="shared" si="37"/>
        <v>0</v>
      </c>
      <c r="G63" s="512">
        <f t="shared" si="43"/>
        <v>0</v>
      </c>
      <c r="H63" s="513">
        <f t="shared" si="43"/>
        <v>0</v>
      </c>
      <c r="I63" s="605">
        <f t="shared" si="43"/>
        <v>0</v>
      </c>
      <c r="J63" s="519">
        <f t="shared" si="38"/>
        <v>0</v>
      </c>
      <c r="K63" s="512">
        <f t="shared" si="44"/>
        <v>0</v>
      </c>
      <c r="L63" s="513">
        <f t="shared" si="44"/>
        <v>0</v>
      </c>
      <c r="M63" s="606">
        <f t="shared" si="44"/>
        <v>0</v>
      </c>
      <c r="N63" s="604">
        <f t="shared" si="44"/>
        <v>0</v>
      </c>
      <c r="O63" s="607">
        <f t="shared" si="44"/>
        <v>0</v>
      </c>
      <c r="P63" s="519">
        <f t="shared" si="44"/>
        <v>0</v>
      </c>
    </row>
    <row r="64" spans="2:17" s="1" customFormat="1" x14ac:dyDescent="0.25">
      <c r="B64" s="509" t="s">
        <v>158</v>
      </c>
      <c r="C64" s="510" t="s">
        <v>23</v>
      </c>
      <c r="D64" s="603">
        <v>0</v>
      </c>
      <c r="E64" s="604">
        <f>IFERROR($D64*E85/100, 0)</f>
        <v>0</v>
      </c>
      <c r="F64" s="519">
        <f t="shared" si="37"/>
        <v>0</v>
      </c>
      <c r="G64" s="512">
        <f t="shared" si="43"/>
        <v>0</v>
      </c>
      <c r="H64" s="513">
        <f t="shared" si="43"/>
        <v>0</v>
      </c>
      <c r="I64" s="605">
        <f t="shared" si="43"/>
        <v>0</v>
      </c>
      <c r="J64" s="519">
        <f t="shared" si="38"/>
        <v>0</v>
      </c>
      <c r="K64" s="512">
        <f t="shared" si="44"/>
        <v>0</v>
      </c>
      <c r="L64" s="513">
        <f t="shared" si="44"/>
        <v>0</v>
      </c>
      <c r="M64" s="606">
        <f t="shared" si="44"/>
        <v>0</v>
      </c>
      <c r="N64" s="604">
        <f t="shared" si="44"/>
        <v>0</v>
      </c>
      <c r="O64" s="607">
        <f t="shared" si="44"/>
        <v>0</v>
      </c>
      <c r="P64" s="519">
        <f t="shared" si="44"/>
        <v>0</v>
      </c>
    </row>
    <row r="65" spans="2:16" s="1" customFormat="1" ht="38.25" x14ac:dyDescent="0.25">
      <c r="B65" s="509" t="s">
        <v>614</v>
      </c>
      <c r="C65" s="510" t="s">
        <v>599</v>
      </c>
      <c r="D65" s="603">
        <v>0</v>
      </c>
      <c r="E65" s="604">
        <f>IFERROR($D65*E86/100, 0)</f>
        <v>0</v>
      </c>
      <c r="F65" s="519">
        <f t="shared" si="37"/>
        <v>0</v>
      </c>
      <c r="G65" s="512">
        <f t="shared" si="43"/>
        <v>0</v>
      </c>
      <c r="H65" s="513">
        <f t="shared" si="43"/>
        <v>0</v>
      </c>
      <c r="I65" s="605">
        <f t="shared" si="43"/>
        <v>0</v>
      </c>
      <c r="J65" s="519">
        <f t="shared" si="38"/>
        <v>0</v>
      </c>
      <c r="K65" s="512">
        <f t="shared" si="44"/>
        <v>0</v>
      </c>
      <c r="L65" s="513">
        <f t="shared" si="44"/>
        <v>0</v>
      </c>
      <c r="M65" s="606">
        <f t="shared" si="44"/>
        <v>0</v>
      </c>
      <c r="N65" s="604">
        <f t="shared" si="44"/>
        <v>0</v>
      </c>
      <c r="O65" s="607">
        <f t="shared" si="44"/>
        <v>0</v>
      </c>
      <c r="P65" s="519">
        <f t="shared" si="44"/>
        <v>0</v>
      </c>
    </row>
    <row r="66" spans="2:16" s="1" customFormat="1" x14ac:dyDescent="0.25">
      <c r="B66" s="499" t="s">
        <v>160</v>
      </c>
      <c r="C66" s="524" t="s">
        <v>27</v>
      </c>
      <c r="D66" s="501">
        <f>D67+D68</f>
        <v>17.86</v>
      </c>
      <c r="E66" s="502">
        <f>E67+E68</f>
        <v>0.17859999999999998</v>
      </c>
      <c r="F66" s="503">
        <f t="shared" si="37"/>
        <v>6.0724</v>
      </c>
      <c r="G66" s="504">
        <f>G67+G68</f>
        <v>0.53579999999999994</v>
      </c>
      <c r="H66" s="505">
        <f>H67+H68</f>
        <v>0.17859999999999998</v>
      </c>
      <c r="I66" s="506">
        <f>I67+I68</f>
        <v>5.3579999999999997</v>
      </c>
      <c r="J66" s="503">
        <f t="shared" si="38"/>
        <v>11.608999999999998</v>
      </c>
      <c r="K66" s="504">
        <f t="shared" ref="K66:P66" si="45">K67+K68</f>
        <v>7.1440000000000001</v>
      </c>
      <c r="L66" s="505">
        <f t="shared" si="45"/>
        <v>4.2863999999999995</v>
      </c>
      <c r="M66" s="507">
        <f t="shared" si="45"/>
        <v>0.17859999999999998</v>
      </c>
      <c r="N66" s="502">
        <f t="shared" si="45"/>
        <v>0</v>
      </c>
      <c r="O66" s="508">
        <f t="shared" si="45"/>
        <v>0</v>
      </c>
      <c r="P66" s="503">
        <f t="shared" si="45"/>
        <v>0</v>
      </c>
    </row>
    <row r="67" spans="2:16" s="1" customFormat="1" ht="51.75" x14ac:dyDescent="0.25">
      <c r="B67" s="509" t="s">
        <v>412</v>
      </c>
      <c r="C67" s="525" t="s">
        <v>29</v>
      </c>
      <c r="D67" s="603">
        <v>17.86</v>
      </c>
      <c r="E67" s="604">
        <f>IFERROR($D67*E87/100, 0)</f>
        <v>0.17859999999999998</v>
      </c>
      <c r="F67" s="519">
        <f t="shared" si="37"/>
        <v>6.0724</v>
      </c>
      <c r="G67" s="512">
        <f t="shared" ref="G67:I68" si="46">IFERROR($D67*G87/100, 0)</f>
        <v>0.53579999999999994</v>
      </c>
      <c r="H67" s="513">
        <f t="shared" si="46"/>
        <v>0.17859999999999998</v>
      </c>
      <c r="I67" s="605">
        <f t="shared" si="46"/>
        <v>5.3579999999999997</v>
      </c>
      <c r="J67" s="519">
        <f t="shared" si="38"/>
        <v>11.608999999999998</v>
      </c>
      <c r="K67" s="512">
        <f t="shared" ref="K67:P68" si="47">IFERROR($D67*K87/100, 0)</f>
        <v>7.1440000000000001</v>
      </c>
      <c r="L67" s="513">
        <f t="shared" si="47"/>
        <v>4.2863999999999995</v>
      </c>
      <c r="M67" s="606">
        <f t="shared" si="47"/>
        <v>0.17859999999999998</v>
      </c>
      <c r="N67" s="604">
        <f t="shared" si="47"/>
        <v>0</v>
      </c>
      <c r="O67" s="607">
        <f t="shared" si="47"/>
        <v>0</v>
      </c>
      <c r="P67" s="519">
        <f t="shared" si="47"/>
        <v>0</v>
      </c>
    </row>
    <row r="68" spans="2:16" s="1" customFormat="1" x14ac:dyDescent="0.25">
      <c r="B68" s="509" t="s">
        <v>615</v>
      </c>
      <c r="C68" s="525" t="s">
        <v>31</v>
      </c>
      <c r="D68" s="603">
        <v>0</v>
      </c>
      <c r="E68" s="604">
        <f>IFERROR($D68*E88/100, 0)</f>
        <v>0</v>
      </c>
      <c r="F68" s="519">
        <f t="shared" si="37"/>
        <v>0</v>
      </c>
      <c r="G68" s="512">
        <f t="shared" si="46"/>
        <v>0</v>
      </c>
      <c r="H68" s="513">
        <f t="shared" si="46"/>
        <v>0</v>
      </c>
      <c r="I68" s="605">
        <f t="shared" si="46"/>
        <v>0</v>
      </c>
      <c r="J68" s="519">
        <f t="shared" si="38"/>
        <v>0</v>
      </c>
      <c r="K68" s="512">
        <f t="shared" si="47"/>
        <v>0</v>
      </c>
      <c r="L68" s="513">
        <f t="shared" si="47"/>
        <v>0</v>
      </c>
      <c r="M68" s="606">
        <f t="shared" si="47"/>
        <v>0</v>
      </c>
      <c r="N68" s="604">
        <f t="shared" si="47"/>
        <v>0</v>
      </c>
      <c r="O68" s="607">
        <f t="shared" si="47"/>
        <v>0</v>
      </c>
      <c r="P68" s="519">
        <f t="shared" si="47"/>
        <v>0</v>
      </c>
    </row>
    <row r="69" spans="2:16" s="1" customFormat="1" x14ac:dyDescent="0.25">
      <c r="B69" s="499" t="s">
        <v>162</v>
      </c>
      <c r="C69" s="524" t="s">
        <v>33</v>
      </c>
      <c r="D69" s="501">
        <f>D70+D71</f>
        <v>7.05</v>
      </c>
      <c r="E69" s="502">
        <f>E70+E71</f>
        <v>7.0499999999999993E-2</v>
      </c>
      <c r="F69" s="503">
        <f t="shared" si="37"/>
        <v>2.3970000000000002</v>
      </c>
      <c r="G69" s="504">
        <f>G70+G71</f>
        <v>0.21149999999999999</v>
      </c>
      <c r="H69" s="505">
        <f>H70+H71</f>
        <v>7.0499999999999993E-2</v>
      </c>
      <c r="I69" s="506">
        <f>I70+I71</f>
        <v>2.1150000000000002</v>
      </c>
      <c r="J69" s="503">
        <f t="shared" si="38"/>
        <v>4.5824999999999996</v>
      </c>
      <c r="K69" s="504">
        <f t="shared" ref="K69:P69" si="48">K70+K71</f>
        <v>2.82</v>
      </c>
      <c r="L69" s="505">
        <f t="shared" si="48"/>
        <v>1.6919999999999999</v>
      </c>
      <c r="M69" s="507">
        <f t="shared" si="48"/>
        <v>7.0499999999999993E-2</v>
      </c>
      <c r="N69" s="502">
        <f t="shared" si="48"/>
        <v>0</v>
      </c>
      <c r="O69" s="508">
        <f t="shared" si="48"/>
        <v>0</v>
      </c>
      <c r="P69" s="503">
        <f t="shared" si="48"/>
        <v>0</v>
      </c>
    </row>
    <row r="70" spans="2:16" s="1" customFormat="1" x14ac:dyDescent="0.25">
      <c r="B70" s="526" t="s">
        <v>413</v>
      </c>
      <c r="C70" s="525" t="s">
        <v>600</v>
      </c>
      <c r="D70" s="603">
        <v>0</v>
      </c>
      <c r="E70" s="604">
        <f>IFERROR($D70*E89/100, 0)</f>
        <v>0</v>
      </c>
      <c r="F70" s="519">
        <f t="shared" si="37"/>
        <v>0</v>
      </c>
      <c r="G70" s="512">
        <f t="shared" ref="G70:I71" si="49">IFERROR($D70*G89/100, 0)</f>
        <v>0</v>
      </c>
      <c r="H70" s="513">
        <f t="shared" si="49"/>
        <v>0</v>
      </c>
      <c r="I70" s="605">
        <f t="shared" si="49"/>
        <v>0</v>
      </c>
      <c r="J70" s="519">
        <f t="shared" si="38"/>
        <v>0</v>
      </c>
      <c r="K70" s="512">
        <f t="shared" ref="K70:P71" si="50">IFERROR($D70*K89/100, 0)</f>
        <v>0</v>
      </c>
      <c r="L70" s="513">
        <f t="shared" si="50"/>
        <v>0</v>
      </c>
      <c r="M70" s="606">
        <f t="shared" si="50"/>
        <v>0</v>
      </c>
      <c r="N70" s="604">
        <f t="shared" si="50"/>
        <v>0</v>
      </c>
      <c r="O70" s="607">
        <f t="shared" si="50"/>
        <v>0</v>
      </c>
      <c r="P70" s="519">
        <f t="shared" si="50"/>
        <v>0</v>
      </c>
    </row>
    <row r="71" spans="2:16" s="1" customFormat="1" ht="26.25" x14ac:dyDescent="0.25">
      <c r="B71" s="526" t="s">
        <v>414</v>
      </c>
      <c r="C71" s="581" t="s">
        <v>601</v>
      </c>
      <c r="D71" s="603">
        <v>7.05</v>
      </c>
      <c r="E71" s="604">
        <f>IFERROR($D71*E90/100, 0)</f>
        <v>7.0499999999999993E-2</v>
      </c>
      <c r="F71" s="519">
        <f t="shared" si="37"/>
        <v>2.3970000000000002</v>
      </c>
      <c r="G71" s="512">
        <f t="shared" si="49"/>
        <v>0.21149999999999999</v>
      </c>
      <c r="H71" s="513">
        <f t="shared" si="49"/>
        <v>7.0499999999999993E-2</v>
      </c>
      <c r="I71" s="605">
        <f t="shared" si="49"/>
        <v>2.1150000000000002</v>
      </c>
      <c r="J71" s="519">
        <f t="shared" si="38"/>
        <v>4.5824999999999996</v>
      </c>
      <c r="K71" s="512">
        <f t="shared" si="50"/>
        <v>2.82</v>
      </c>
      <c r="L71" s="513">
        <f t="shared" si="50"/>
        <v>1.6919999999999999</v>
      </c>
      <c r="M71" s="606">
        <f t="shared" si="50"/>
        <v>7.0499999999999993E-2</v>
      </c>
      <c r="N71" s="604">
        <f t="shared" si="50"/>
        <v>0</v>
      </c>
      <c r="O71" s="607">
        <f t="shared" si="50"/>
        <v>0</v>
      </c>
      <c r="P71" s="519">
        <f t="shared" si="50"/>
        <v>0</v>
      </c>
    </row>
    <row r="72" spans="2:16" s="1" customFormat="1" x14ac:dyDescent="0.25">
      <c r="B72" s="499" t="s">
        <v>418</v>
      </c>
      <c r="C72" s="536" t="s">
        <v>39</v>
      </c>
      <c r="D72" s="537">
        <f>D73+D74</f>
        <v>28.04</v>
      </c>
      <c r="E72" s="538">
        <f>E73+E74</f>
        <v>0.28039999999999998</v>
      </c>
      <c r="F72" s="539">
        <f t="shared" si="37"/>
        <v>9.5335999999999999</v>
      </c>
      <c r="G72" s="540">
        <f>G73+G74</f>
        <v>0.84119999999999995</v>
      </c>
      <c r="H72" s="541">
        <f>H73+H74</f>
        <v>0.28039999999999998</v>
      </c>
      <c r="I72" s="542">
        <f>I73+I74</f>
        <v>8.4120000000000008</v>
      </c>
      <c r="J72" s="539">
        <f t="shared" si="38"/>
        <v>18.225999999999999</v>
      </c>
      <c r="K72" s="540">
        <f t="shared" ref="K72:P72" si="51">K73+K74</f>
        <v>11.216000000000001</v>
      </c>
      <c r="L72" s="541">
        <f t="shared" si="51"/>
        <v>6.7295999999999996</v>
      </c>
      <c r="M72" s="582">
        <f t="shared" si="51"/>
        <v>0.28039999999999998</v>
      </c>
      <c r="N72" s="538">
        <f t="shared" si="51"/>
        <v>0</v>
      </c>
      <c r="O72" s="583">
        <f t="shared" si="51"/>
        <v>0</v>
      </c>
      <c r="P72" s="539">
        <f t="shared" si="51"/>
        <v>0</v>
      </c>
    </row>
    <row r="73" spans="2:16" s="1" customFormat="1" x14ac:dyDescent="0.25">
      <c r="B73" s="544" t="s">
        <v>616</v>
      </c>
      <c r="C73" s="545" t="s">
        <v>41</v>
      </c>
      <c r="D73" s="608">
        <v>10.53</v>
      </c>
      <c r="E73" s="604">
        <f>IFERROR($D73*E91/100, 0)</f>
        <v>0.10529999999999999</v>
      </c>
      <c r="F73" s="519">
        <f t="shared" si="37"/>
        <v>3.5801999999999996</v>
      </c>
      <c r="G73" s="512">
        <f t="shared" ref="G73:I74" si="52">IFERROR($D73*G91/100, 0)</f>
        <v>0.31589999999999996</v>
      </c>
      <c r="H73" s="513">
        <f t="shared" si="52"/>
        <v>0.10529999999999999</v>
      </c>
      <c r="I73" s="605">
        <f t="shared" si="52"/>
        <v>3.1589999999999998</v>
      </c>
      <c r="J73" s="519">
        <f t="shared" si="38"/>
        <v>6.8444999999999991</v>
      </c>
      <c r="K73" s="512">
        <f t="shared" ref="K73:P74" si="53">IFERROR($D73*K91/100, 0)</f>
        <v>4.2119999999999997</v>
      </c>
      <c r="L73" s="513">
        <f t="shared" si="53"/>
        <v>2.5271999999999997</v>
      </c>
      <c r="M73" s="606">
        <f t="shared" si="53"/>
        <v>0.10529999999999999</v>
      </c>
      <c r="N73" s="604">
        <f t="shared" si="53"/>
        <v>0</v>
      </c>
      <c r="O73" s="607">
        <f t="shared" si="53"/>
        <v>0</v>
      </c>
      <c r="P73" s="519">
        <f t="shared" si="53"/>
        <v>0</v>
      </c>
    </row>
    <row r="74" spans="2:16" s="1" customFormat="1" ht="26.25" x14ac:dyDescent="0.25">
      <c r="B74" s="544" t="s">
        <v>617</v>
      </c>
      <c r="C74" s="552" t="s">
        <v>43</v>
      </c>
      <c r="D74" s="609">
        <v>17.510000000000002</v>
      </c>
      <c r="E74" s="604">
        <f>IFERROR($D74*E92/100, 0)</f>
        <v>0.17510000000000001</v>
      </c>
      <c r="F74" s="519">
        <f t="shared" si="37"/>
        <v>5.9534000000000011</v>
      </c>
      <c r="G74" s="512">
        <f t="shared" si="52"/>
        <v>0.52529999999999999</v>
      </c>
      <c r="H74" s="513">
        <f t="shared" si="52"/>
        <v>0.17510000000000001</v>
      </c>
      <c r="I74" s="605">
        <f t="shared" si="52"/>
        <v>5.253000000000001</v>
      </c>
      <c r="J74" s="519">
        <f t="shared" si="38"/>
        <v>11.381500000000003</v>
      </c>
      <c r="K74" s="512">
        <f t="shared" si="53"/>
        <v>7.0040000000000013</v>
      </c>
      <c r="L74" s="513">
        <f t="shared" si="53"/>
        <v>4.2023999999999999</v>
      </c>
      <c r="M74" s="606">
        <f t="shared" si="53"/>
        <v>0.17510000000000001</v>
      </c>
      <c r="N74" s="604">
        <f t="shared" si="53"/>
        <v>0</v>
      </c>
      <c r="O74" s="607">
        <f t="shared" si="53"/>
        <v>0</v>
      </c>
      <c r="P74" s="519">
        <f t="shared" si="53"/>
        <v>0</v>
      </c>
    </row>
    <row r="75" spans="2:16" s="1" customFormat="1" x14ac:dyDescent="0.25">
      <c r="B75" s="555" t="s">
        <v>419</v>
      </c>
      <c r="C75" s="556" t="s">
        <v>602</v>
      </c>
      <c r="D75" s="537">
        <f>SUM(D76:D78)</f>
        <v>0</v>
      </c>
      <c r="E75" s="610">
        <f>SUM(E76:E78)</f>
        <v>0</v>
      </c>
      <c r="F75" s="539">
        <f t="shared" si="37"/>
        <v>0</v>
      </c>
      <c r="G75" s="610">
        <f t="shared" ref="G75:I75" si="54">SUM(G76:G78)</f>
        <v>0</v>
      </c>
      <c r="H75" s="611">
        <f t="shared" si="54"/>
        <v>0</v>
      </c>
      <c r="I75" s="611">
        <f t="shared" si="54"/>
        <v>0</v>
      </c>
      <c r="J75" s="539">
        <f t="shared" si="38"/>
        <v>0</v>
      </c>
      <c r="K75" s="610">
        <f t="shared" ref="K75:P75" si="55">SUM(K76:K78)</f>
        <v>0</v>
      </c>
      <c r="L75" s="611">
        <f t="shared" si="55"/>
        <v>0</v>
      </c>
      <c r="M75" s="612">
        <f t="shared" si="55"/>
        <v>0</v>
      </c>
      <c r="N75" s="537">
        <f t="shared" si="55"/>
        <v>0</v>
      </c>
      <c r="O75" s="610">
        <f t="shared" si="55"/>
        <v>0</v>
      </c>
      <c r="P75" s="613">
        <f t="shared" si="55"/>
        <v>0</v>
      </c>
    </row>
    <row r="76" spans="2:16" s="1" customFormat="1" x14ac:dyDescent="0.25">
      <c r="B76" s="557" t="s">
        <v>420</v>
      </c>
      <c r="C76" s="558" t="s">
        <v>603</v>
      </c>
      <c r="D76" s="609">
        <v>0</v>
      </c>
      <c r="E76" s="604">
        <f>IFERROR($D76*E93/100, 0)</f>
        <v>0</v>
      </c>
      <c r="F76" s="519">
        <f t="shared" si="37"/>
        <v>0</v>
      </c>
      <c r="G76" s="512">
        <f t="shared" ref="G76:I78" si="56">IFERROR($D76*G93/100, 0)</f>
        <v>0</v>
      </c>
      <c r="H76" s="513">
        <f t="shared" si="56"/>
        <v>0</v>
      </c>
      <c r="I76" s="605">
        <f t="shared" si="56"/>
        <v>0</v>
      </c>
      <c r="J76" s="519">
        <f t="shared" si="38"/>
        <v>0</v>
      </c>
      <c r="K76" s="512">
        <f t="shared" ref="K76:P78" si="57">IFERROR($D76*K93/100, 0)</f>
        <v>0</v>
      </c>
      <c r="L76" s="513">
        <f t="shared" si="57"/>
        <v>0</v>
      </c>
      <c r="M76" s="606">
        <f t="shared" si="57"/>
        <v>0</v>
      </c>
      <c r="N76" s="604">
        <f t="shared" si="57"/>
        <v>0</v>
      </c>
      <c r="O76" s="607">
        <f t="shared" si="57"/>
        <v>0</v>
      </c>
      <c r="P76" s="519">
        <f t="shared" si="57"/>
        <v>0</v>
      </c>
    </row>
    <row r="77" spans="2:16" s="1" customFormat="1" x14ac:dyDescent="0.25">
      <c r="B77" s="544" t="s">
        <v>421</v>
      </c>
      <c r="C77" s="558" t="s">
        <v>603</v>
      </c>
      <c r="D77" s="609">
        <v>0</v>
      </c>
      <c r="E77" s="604">
        <f>IFERROR($D77*E94/100, 0)</f>
        <v>0</v>
      </c>
      <c r="F77" s="519">
        <f t="shared" si="37"/>
        <v>0</v>
      </c>
      <c r="G77" s="512">
        <f t="shared" si="56"/>
        <v>0</v>
      </c>
      <c r="H77" s="513">
        <f t="shared" si="56"/>
        <v>0</v>
      </c>
      <c r="I77" s="605">
        <f t="shared" si="56"/>
        <v>0</v>
      </c>
      <c r="J77" s="519">
        <f t="shared" si="38"/>
        <v>0</v>
      </c>
      <c r="K77" s="512">
        <f t="shared" si="57"/>
        <v>0</v>
      </c>
      <c r="L77" s="513">
        <f t="shared" si="57"/>
        <v>0</v>
      </c>
      <c r="M77" s="606">
        <f t="shared" si="57"/>
        <v>0</v>
      </c>
      <c r="N77" s="604">
        <f t="shared" si="57"/>
        <v>0</v>
      </c>
      <c r="O77" s="607">
        <f t="shared" si="57"/>
        <v>0</v>
      </c>
      <c r="P77" s="519">
        <f t="shared" si="57"/>
        <v>0</v>
      </c>
    </row>
    <row r="78" spans="2:16" s="1" customFormat="1" ht="15.75" thickBot="1" x14ac:dyDescent="0.3">
      <c r="B78" s="614" t="s">
        <v>422</v>
      </c>
      <c r="C78" s="561" t="s">
        <v>603</v>
      </c>
      <c r="D78" s="608"/>
      <c r="E78" s="615">
        <f>IFERROR($D78*E95/100, 0)</f>
        <v>0</v>
      </c>
      <c r="F78" s="616">
        <f t="shared" si="37"/>
        <v>0</v>
      </c>
      <c r="G78" s="617">
        <f t="shared" si="56"/>
        <v>0</v>
      </c>
      <c r="H78" s="618">
        <f t="shared" si="56"/>
        <v>0</v>
      </c>
      <c r="I78" s="619">
        <f t="shared" si="56"/>
        <v>0</v>
      </c>
      <c r="J78" s="620">
        <f t="shared" si="38"/>
        <v>0</v>
      </c>
      <c r="K78" s="617">
        <f t="shared" si="57"/>
        <v>0</v>
      </c>
      <c r="L78" s="618">
        <f t="shared" si="57"/>
        <v>0</v>
      </c>
      <c r="M78" s="621">
        <f t="shared" si="57"/>
        <v>0</v>
      </c>
      <c r="N78" s="622">
        <f t="shared" si="57"/>
        <v>0</v>
      </c>
      <c r="O78" s="623">
        <f t="shared" si="57"/>
        <v>0</v>
      </c>
      <c r="P78" s="620">
        <f t="shared" si="57"/>
        <v>0</v>
      </c>
    </row>
    <row r="79" spans="2:16" s="1" customFormat="1" ht="66.75" customHeight="1" thickBot="1" x14ac:dyDescent="0.3">
      <c r="B79" s="478" t="s">
        <v>63</v>
      </c>
      <c r="C79" s="485" t="s">
        <v>618</v>
      </c>
      <c r="D79" s="624" t="s">
        <v>255</v>
      </c>
      <c r="E79" s="487" t="s">
        <v>256</v>
      </c>
      <c r="F79" s="481" t="s">
        <v>257</v>
      </c>
      <c r="G79" s="625" t="s">
        <v>258</v>
      </c>
      <c r="H79" s="626" t="s">
        <v>259</v>
      </c>
      <c r="I79" s="627" t="s">
        <v>260</v>
      </c>
      <c r="J79" s="485" t="s">
        <v>261</v>
      </c>
      <c r="K79" s="625" t="s">
        <v>262</v>
      </c>
      <c r="L79" s="626" t="s">
        <v>263</v>
      </c>
      <c r="M79" s="628" t="s">
        <v>264</v>
      </c>
      <c r="N79" s="487" t="s">
        <v>619</v>
      </c>
      <c r="O79" s="488" t="s">
        <v>458</v>
      </c>
      <c r="P79" s="485" t="s">
        <v>459</v>
      </c>
    </row>
    <row r="80" spans="2:16" s="1" customFormat="1" x14ac:dyDescent="0.25">
      <c r="B80" s="629" t="s">
        <v>65</v>
      </c>
      <c r="C80" s="630" t="s">
        <v>620</v>
      </c>
      <c r="D80" s="631">
        <f t="shared" ref="D80:D95" si="58">E80+F80+J80+N80+O80+P80</f>
        <v>100</v>
      </c>
      <c r="E80" s="632">
        <v>1</v>
      </c>
      <c r="F80" s="633">
        <f t="shared" ref="F80:F95" si="59">SUM(G80:I80)</f>
        <v>34</v>
      </c>
      <c r="G80" s="634">
        <v>3</v>
      </c>
      <c r="H80" s="635">
        <v>1</v>
      </c>
      <c r="I80" s="636">
        <v>30</v>
      </c>
      <c r="J80" s="633">
        <f t="shared" ref="J80:J95" si="60">SUM(K80:M80)</f>
        <v>65</v>
      </c>
      <c r="K80" s="634">
        <v>40</v>
      </c>
      <c r="L80" s="635">
        <v>24</v>
      </c>
      <c r="M80" s="637">
        <v>1</v>
      </c>
      <c r="N80" s="638">
        <v>0</v>
      </c>
      <c r="O80" s="639">
        <v>0</v>
      </c>
      <c r="P80" s="640">
        <v>0</v>
      </c>
    </row>
    <row r="81" spans="2:17" s="1" customFormat="1" x14ac:dyDescent="0.25">
      <c r="B81" s="641" t="s">
        <v>69</v>
      </c>
      <c r="C81" s="642" t="s">
        <v>621</v>
      </c>
      <c r="D81" s="643">
        <f t="shared" si="58"/>
        <v>100</v>
      </c>
      <c r="E81" s="644">
        <v>1</v>
      </c>
      <c r="F81" s="645">
        <f t="shared" si="59"/>
        <v>34</v>
      </c>
      <c r="G81" s="646">
        <v>3</v>
      </c>
      <c r="H81" s="647">
        <v>1</v>
      </c>
      <c r="I81" s="648">
        <v>30</v>
      </c>
      <c r="J81" s="645">
        <f t="shared" si="60"/>
        <v>65</v>
      </c>
      <c r="K81" s="646">
        <v>40</v>
      </c>
      <c r="L81" s="647">
        <v>24</v>
      </c>
      <c r="M81" s="649">
        <v>1</v>
      </c>
      <c r="N81" s="650">
        <v>0</v>
      </c>
      <c r="O81" s="651">
        <v>0</v>
      </c>
      <c r="P81" s="652">
        <v>0</v>
      </c>
    </row>
    <row r="82" spans="2:17" s="1" customFormat="1" x14ac:dyDescent="0.25">
      <c r="B82" s="641" t="s">
        <v>71</v>
      </c>
      <c r="C82" s="642" t="s">
        <v>622</v>
      </c>
      <c r="D82" s="643">
        <f t="shared" si="58"/>
        <v>100</v>
      </c>
      <c r="E82" s="644">
        <v>1</v>
      </c>
      <c r="F82" s="645">
        <f t="shared" si="59"/>
        <v>34</v>
      </c>
      <c r="G82" s="646">
        <v>3</v>
      </c>
      <c r="H82" s="647">
        <v>1</v>
      </c>
      <c r="I82" s="648">
        <v>30</v>
      </c>
      <c r="J82" s="645">
        <f t="shared" si="60"/>
        <v>65</v>
      </c>
      <c r="K82" s="646">
        <v>40</v>
      </c>
      <c r="L82" s="647">
        <v>24</v>
      </c>
      <c r="M82" s="649">
        <v>1</v>
      </c>
      <c r="N82" s="650">
        <v>0</v>
      </c>
      <c r="O82" s="651">
        <v>0</v>
      </c>
      <c r="P82" s="652">
        <v>0</v>
      </c>
    </row>
    <row r="83" spans="2:17" s="1" customFormat="1" x14ac:dyDescent="0.25">
      <c r="B83" s="653" t="s">
        <v>73</v>
      </c>
      <c r="C83" s="642" t="s">
        <v>623</v>
      </c>
      <c r="D83" s="643">
        <f t="shared" si="58"/>
        <v>100</v>
      </c>
      <c r="E83" s="644">
        <v>1</v>
      </c>
      <c r="F83" s="645">
        <f t="shared" si="59"/>
        <v>34</v>
      </c>
      <c r="G83" s="646">
        <v>3</v>
      </c>
      <c r="H83" s="647">
        <v>1</v>
      </c>
      <c r="I83" s="648">
        <v>30</v>
      </c>
      <c r="J83" s="645">
        <f t="shared" si="60"/>
        <v>65</v>
      </c>
      <c r="K83" s="646">
        <v>40</v>
      </c>
      <c r="L83" s="647">
        <v>24</v>
      </c>
      <c r="M83" s="649">
        <v>1</v>
      </c>
      <c r="N83" s="650">
        <v>0</v>
      </c>
      <c r="O83" s="651">
        <v>0</v>
      </c>
      <c r="P83" s="652">
        <v>0</v>
      </c>
    </row>
    <row r="84" spans="2:17" s="1" customFormat="1" x14ac:dyDescent="0.25">
      <c r="B84" s="641" t="s">
        <v>75</v>
      </c>
      <c r="C84" s="642" t="s">
        <v>624</v>
      </c>
      <c r="D84" s="643">
        <f t="shared" si="58"/>
        <v>100</v>
      </c>
      <c r="E84" s="644">
        <v>1</v>
      </c>
      <c r="F84" s="645">
        <f t="shared" si="59"/>
        <v>34</v>
      </c>
      <c r="G84" s="646">
        <v>3</v>
      </c>
      <c r="H84" s="647">
        <v>1</v>
      </c>
      <c r="I84" s="648">
        <v>30</v>
      </c>
      <c r="J84" s="645">
        <f t="shared" si="60"/>
        <v>65</v>
      </c>
      <c r="K84" s="646">
        <v>40</v>
      </c>
      <c r="L84" s="647">
        <v>24</v>
      </c>
      <c r="M84" s="649">
        <v>1</v>
      </c>
      <c r="N84" s="650">
        <v>0</v>
      </c>
      <c r="O84" s="651">
        <v>0</v>
      </c>
      <c r="P84" s="652">
        <v>0</v>
      </c>
    </row>
    <row r="85" spans="2:17" s="1" customFormat="1" x14ac:dyDescent="0.25">
      <c r="B85" s="641" t="s">
        <v>466</v>
      </c>
      <c r="C85" s="642" t="s">
        <v>625</v>
      </c>
      <c r="D85" s="643">
        <f t="shared" si="58"/>
        <v>100</v>
      </c>
      <c r="E85" s="644">
        <v>1</v>
      </c>
      <c r="F85" s="645">
        <f t="shared" si="59"/>
        <v>34</v>
      </c>
      <c r="G85" s="646">
        <v>3</v>
      </c>
      <c r="H85" s="647">
        <v>1</v>
      </c>
      <c r="I85" s="648">
        <v>30</v>
      </c>
      <c r="J85" s="645">
        <f t="shared" si="60"/>
        <v>65</v>
      </c>
      <c r="K85" s="646">
        <v>40</v>
      </c>
      <c r="L85" s="647">
        <v>24</v>
      </c>
      <c r="M85" s="649">
        <v>1</v>
      </c>
      <c r="N85" s="650">
        <v>0</v>
      </c>
      <c r="O85" s="651">
        <v>0</v>
      </c>
      <c r="P85" s="652">
        <v>0</v>
      </c>
    </row>
    <row r="86" spans="2:17" s="1" customFormat="1" x14ac:dyDescent="0.25">
      <c r="B86" s="641" t="s">
        <v>470</v>
      </c>
      <c r="C86" s="642" t="s">
        <v>626</v>
      </c>
      <c r="D86" s="643">
        <f t="shared" si="58"/>
        <v>100</v>
      </c>
      <c r="E86" s="644">
        <v>1</v>
      </c>
      <c r="F86" s="645">
        <f t="shared" si="59"/>
        <v>34</v>
      </c>
      <c r="G86" s="646">
        <v>3</v>
      </c>
      <c r="H86" s="647">
        <v>1</v>
      </c>
      <c r="I86" s="648">
        <v>30</v>
      </c>
      <c r="J86" s="645">
        <f t="shared" si="60"/>
        <v>65</v>
      </c>
      <c r="K86" s="646">
        <v>40</v>
      </c>
      <c r="L86" s="647">
        <v>24</v>
      </c>
      <c r="M86" s="649">
        <v>1</v>
      </c>
      <c r="N86" s="650">
        <v>0</v>
      </c>
      <c r="O86" s="651">
        <v>0</v>
      </c>
      <c r="P86" s="652">
        <v>0</v>
      </c>
    </row>
    <row r="87" spans="2:17" s="1" customFormat="1" x14ac:dyDescent="0.25">
      <c r="B87" s="653" t="s">
        <v>474</v>
      </c>
      <c r="C87" s="642" t="s">
        <v>627</v>
      </c>
      <c r="D87" s="643">
        <f t="shared" si="58"/>
        <v>100</v>
      </c>
      <c r="E87" s="644">
        <v>1</v>
      </c>
      <c r="F87" s="645">
        <f t="shared" si="59"/>
        <v>34</v>
      </c>
      <c r="G87" s="646">
        <v>3</v>
      </c>
      <c r="H87" s="647">
        <v>1</v>
      </c>
      <c r="I87" s="648">
        <v>30</v>
      </c>
      <c r="J87" s="645">
        <f t="shared" si="60"/>
        <v>65</v>
      </c>
      <c r="K87" s="646">
        <v>40</v>
      </c>
      <c r="L87" s="647">
        <v>24</v>
      </c>
      <c r="M87" s="649">
        <v>1</v>
      </c>
      <c r="N87" s="650">
        <v>0</v>
      </c>
      <c r="O87" s="651">
        <v>0</v>
      </c>
      <c r="P87" s="652">
        <v>0</v>
      </c>
    </row>
    <row r="88" spans="2:17" s="1" customFormat="1" x14ac:dyDescent="0.25">
      <c r="B88" s="653" t="s">
        <v>478</v>
      </c>
      <c r="C88" s="642" t="s">
        <v>628</v>
      </c>
      <c r="D88" s="643">
        <f t="shared" si="58"/>
        <v>100</v>
      </c>
      <c r="E88" s="644">
        <v>1</v>
      </c>
      <c r="F88" s="645">
        <f t="shared" si="59"/>
        <v>34</v>
      </c>
      <c r="G88" s="646">
        <v>3</v>
      </c>
      <c r="H88" s="647">
        <v>1</v>
      </c>
      <c r="I88" s="648">
        <v>30</v>
      </c>
      <c r="J88" s="645">
        <f t="shared" si="60"/>
        <v>65</v>
      </c>
      <c r="K88" s="646">
        <v>40</v>
      </c>
      <c r="L88" s="647">
        <v>24</v>
      </c>
      <c r="M88" s="649">
        <v>1</v>
      </c>
      <c r="N88" s="650">
        <v>0</v>
      </c>
      <c r="O88" s="651">
        <v>0</v>
      </c>
      <c r="P88" s="652">
        <v>0</v>
      </c>
    </row>
    <row r="89" spans="2:17" s="1" customFormat="1" x14ac:dyDescent="0.25">
      <c r="B89" s="653" t="s">
        <v>494</v>
      </c>
      <c r="C89" s="642" t="s">
        <v>629</v>
      </c>
      <c r="D89" s="643">
        <f t="shared" si="58"/>
        <v>100</v>
      </c>
      <c r="E89" s="644">
        <v>1</v>
      </c>
      <c r="F89" s="645">
        <f t="shared" si="59"/>
        <v>34</v>
      </c>
      <c r="G89" s="646">
        <v>3</v>
      </c>
      <c r="H89" s="647">
        <v>1</v>
      </c>
      <c r="I89" s="648">
        <v>30</v>
      </c>
      <c r="J89" s="645">
        <f t="shared" si="60"/>
        <v>65</v>
      </c>
      <c r="K89" s="646">
        <v>40</v>
      </c>
      <c r="L89" s="647">
        <v>24</v>
      </c>
      <c r="M89" s="649">
        <v>1</v>
      </c>
      <c r="N89" s="650">
        <v>0</v>
      </c>
      <c r="O89" s="651">
        <v>0</v>
      </c>
      <c r="P89" s="652">
        <v>0</v>
      </c>
    </row>
    <row r="90" spans="2:17" s="1" customFormat="1" x14ac:dyDescent="0.25">
      <c r="B90" s="653" t="s">
        <v>495</v>
      </c>
      <c r="C90" s="642" t="s">
        <v>630</v>
      </c>
      <c r="D90" s="643">
        <f t="shared" si="58"/>
        <v>100</v>
      </c>
      <c r="E90" s="644">
        <v>1</v>
      </c>
      <c r="F90" s="645">
        <f t="shared" si="59"/>
        <v>34</v>
      </c>
      <c r="G90" s="646">
        <v>3</v>
      </c>
      <c r="H90" s="647">
        <v>1</v>
      </c>
      <c r="I90" s="648">
        <v>30</v>
      </c>
      <c r="J90" s="645">
        <f t="shared" si="60"/>
        <v>65</v>
      </c>
      <c r="K90" s="646">
        <v>40</v>
      </c>
      <c r="L90" s="647">
        <v>24</v>
      </c>
      <c r="M90" s="649">
        <v>1</v>
      </c>
      <c r="N90" s="650">
        <v>0</v>
      </c>
      <c r="O90" s="651">
        <v>0</v>
      </c>
      <c r="P90" s="652">
        <v>0</v>
      </c>
    </row>
    <row r="91" spans="2:17" s="1" customFormat="1" x14ac:dyDescent="0.25">
      <c r="B91" s="653" t="s">
        <v>631</v>
      </c>
      <c r="C91" s="642" t="s">
        <v>632</v>
      </c>
      <c r="D91" s="643">
        <f t="shared" si="58"/>
        <v>100</v>
      </c>
      <c r="E91" s="644">
        <v>1</v>
      </c>
      <c r="F91" s="645">
        <f t="shared" si="59"/>
        <v>34</v>
      </c>
      <c r="G91" s="646">
        <v>3</v>
      </c>
      <c r="H91" s="647">
        <v>1</v>
      </c>
      <c r="I91" s="648">
        <v>30</v>
      </c>
      <c r="J91" s="645">
        <f t="shared" si="60"/>
        <v>65</v>
      </c>
      <c r="K91" s="646">
        <v>40</v>
      </c>
      <c r="L91" s="647">
        <v>24</v>
      </c>
      <c r="M91" s="649">
        <v>1</v>
      </c>
      <c r="N91" s="650">
        <v>0</v>
      </c>
      <c r="O91" s="651">
        <v>0</v>
      </c>
      <c r="P91" s="652">
        <v>0</v>
      </c>
    </row>
    <row r="92" spans="2:17" s="1" customFormat="1" x14ac:dyDescent="0.25">
      <c r="B92" s="653" t="s">
        <v>633</v>
      </c>
      <c r="C92" s="642" t="s">
        <v>634</v>
      </c>
      <c r="D92" s="643">
        <f t="shared" si="58"/>
        <v>100</v>
      </c>
      <c r="E92" s="644">
        <v>1</v>
      </c>
      <c r="F92" s="645">
        <f t="shared" si="59"/>
        <v>34</v>
      </c>
      <c r="G92" s="646">
        <v>3</v>
      </c>
      <c r="H92" s="647">
        <v>1</v>
      </c>
      <c r="I92" s="648">
        <v>30</v>
      </c>
      <c r="J92" s="645">
        <f t="shared" si="60"/>
        <v>65</v>
      </c>
      <c r="K92" s="646">
        <v>40</v>
      </c>
      <c r="L92" s="647">
        <v>24</v>
      </c>
      <c r="M92" s="649">
        <v>1</v>
      </c>
      <c r="N92" s="650">
        <v>0</v>
      </c>
      <c r="O92" s="651">
        <v>0</v>
      </c>
      <c r="P92" s="652">
        <v>0</v>
      </c>
    </row>
    <row r="93" spans="2:17" s="1" customFormat="1" x14ac:dyDescent="0.25">
      <c r="B93" s="641" t="s">
        <v>635</v>
      </c>
      <c r="C93" s="642" t="s">
        <v>636</v>
      </c>
      <c r="D93" s="643">
        <f t="shared" si="58"/>
        <v>100</v>
      </c>
      <c r="E93" s="644">
        <v>1</v>
      </c>
      <c r="F93" s="645">
        <f t="shared" si="59"/>
        <v>34</v>
      </c>
      <c r="G93" s="646">
        <v>3</v>
      </c>
      <c r="H93" s="647">
        <v>1</v>
      </c>
      <c r="I93" s="648">
        <v>30</v>
      </c>
      <c r="J93" s="645">
        <f t="shared" si="60"/>
        <v>65</v>
      </c>
      <c r="K93" s="646">
        <v>40</v>
      </c>
      <c r="L93" s="647">
        <v>24</v>
      </c>
      <c r="M93" s="649">
        <v>1</v>
      </c>
      <c r="N93" s="650">
        <v>0</v>
      </c>
      <c r="O93" s="651">
        <v>0</v>
      </c>
      <c r="P93" s="652">
        <v>0</v>
      </c>
    </row>
    <row r="94" spans="2:17" s="1" customFormat="1" x14ac:dyDescent="0.25">
      <c r="B94" s="653" t="s">
        <v>637</v>
      </c>
      <c r="C94" s="654" t="s">
        <v>638</v>
      </c>
      <c r="D94" s="655">
        <f t="shared" si="58"/>
        <v>100</v>
      </c>
      <c r="E94" s="656">
        <v>1</v>
      </c>
      <c r="F94" s="657">
        <f t="shared" si="59"/>
        <v>34</v>
      </c>
      <c r="G94" s="658">
        <v>3</v>
      </c>
      <c r="H94" s="659">
        <v>1</v>
      </c>
      <c r="I94" s="660">
        <v>30</v>
      </c>
      <c r="J94" s="657">
        <f t="shared" si="60"/>
        <v>65</v>
      </c>
      <c r="K94" s="658">
        <v>40</v>
      </c>
      <c r="L94" s="659">
        <v>24</v>
      </c>
      <c r="M94" s="661">
        <v>1</v>
      </c>
      <c r="N94" s="662">
        <v>0</v>
      </c>
      <c r="O94" s="663">
        <v>0</v>
      </c>
      <c r="P94" s="664">
        <v>0</v>
      </c>
    </row>
    <row r="95" spans="2:17" s="1" customFormat="1" ht="15.75" thickBot="1" x14ac:dyDescent="0.3">
      <c r="B95" s="665" t="s">
        <v>639</v>
      </c>
      <c r="C95" s="666" t="s">
        <v>640</v>
      </c>
      <c r="D95" s="667">
        <f t="shared" si="58"/>
        <v>100</v>
      </c>
      <c r="E95" s="668">
        <v>1</v>
      </c>
      <c r="F95" s="669">
        <f t="shared" si="59"/>
        <v>34</v>
      </c>
      <c r="G95" s="670">
        <v>3</v>
      </c>
      <c r="H95" s="671">
        <v>1</v>
      </c>
      <c r="I95" s="672">
        <v>30</v>
      </c>
      <c r="J95" s="669">
        <f t="shared" si="60"/>
        <v>65</v>
      </c>
      <c r="K95" s="670">
        <v>40</v>
      </c>
      <c r="L95" s="671">
        <v>24</v>
      </c>
      <c r="M95" s="673">
        <v>1</v>
      </c>
      <c r="N95" s="668">
        <v>0</v>
      </c>
      <c r="O95" s="674">
        <v>0</v>
      </c>
      <c r="P95" s="675">
        <v>0</v>
      </c>
    </row>
    <row r="96" spans="2:17" s="1" customFormat="1" ht="16.5" thickTop="1" thickBot="1" x14ac:dyDescent="0.3">
      <c r="B96" s="489" t="s">
        <v>77</v>
      </c>
      <c r="C96" s="490" t="s">
        <v>641</v>
      </c>
      <c r="D96" s="676">
        <f t="shared" ref="D96:P96" si="61">D97+D101+D106+D108+D111+D114</f>
        <v>17.259999999999998</v>
      </c>
      <c r="E96" s="677">
        <f t="shared" si="61"/>
        <v>1.3136101409233871E-2</v>
      </c>
      <c r="F96" s="678">
        <f t="shared" si="61"/>
        <v>2.9719105979252518</v>
      </c>
      <c r="G96" s="679">
        <f t="shared" si="61"/>
        <v>2.1948615701402336</v>
      </c>
      <c r="H96" s="680">
        <f t="shared" si="61"/>
        <v>0.35144919112408496</v>
      </c>
      <c r="I96" s="681">
        <f t="shared" si="61"/>
        <v>0.4255998366609331</v>
      </c>
      <c r="J96" s="678">
        <f t="shared" si="61"/>
        <v>11.184953300665523</v>
      </c>
      <c r="K96" s="679">
        <f t="shared" si="61"/>
        <v>4.6915703139932985</v>
      </c>
      <c r="L96" s="680">
        <f t="shared" si="61"/>
        <v>5.6750912787363799</v>
      </c>
      <c r="M96" s="682">
        <f t="shared" si="61"/>
        <v>0.81829170793584594</v>
      </c>
      <c r="N96" s="677">
        <f t="shared" si="61"/>
        <v>0</v>
      </c>
      <c r="O96" s="683">
        <f t="shared" si="61"/>
        <v>0</v>
      </c>
      <c r="P96" s="678">
        <f t="shared" si="61"/>
        <v>0</v>
      </c>
      <c r="Q96" s="602"/>
    </row>
    <row r="97" spans="2:16" s="1" customFormat="1" ht="15.75" thickTop="1" x14ac:dyDescent="0.25">
      <c r="B97" s="499" t="s">
        <v>497</v>
      </c>
      <c r="C97" s="500" t="s">
        <v>8</v>
      </c>
      <c r="D97" s="684">
        <f>SUM(D98:D100)</f>
        <v>0.95</v>
      </c>
      <c r="E97" s="685">
        <f>SUM(E98:E100)</f>
        <v>0</v>
      </c>
      <c r="F97" s="686">
        <f t="shared" ref="F97:F117" si="62">SUM(G97:I97)</f>
        <v>0</v>
      </c>
      <c r="G97" s="687">
        <f>SUM(G98:G100)</f>
        <v>0</v>
      </c>
      <c r="H97" s="688">
        <f>SUM(H98:H100)</f>
        <v>0</v>
      </c>
      <c r="I97" s="689">
        <f>SUM(I98:I100)</f>
        <v>0</v>
      </c>
      <c r="J97" s="686">
        <f t="shared" ref="J97:J117" si="63">SUM(K97:M97)</f>
        <v>0</v>
      </c>
      <c r="K97" s="687">
        <f t="shared" ref="K97:P97" si="64">SUM(K98:K100)</f>
        <v>0</v>
      </c>
      <c r="L97" s="688">
        <f t="shared" si="64"/>
        <v>0</v>
      </c>
      <c r="M97" s="690">
        <f t="shared" si="64"/>
        <v>0</v>
      </c>
      <c r="N97" s="685">
        <f t="shared" si="64"/>
        <v>0</v>
      </c>
      <c r="O97" s="691">
        <f t="shared" si="64"/>
        <v>0</v>
      </c>
      <c r="P97" s="686">
        <f t="shared" si="64"/>
        <v>0</v>
      </c>
    </row>
    <row r="98" spans="2:16" s="1" customFormat="1" x14ac:dyDescent="0.25">
      <c r="B98" s="509" t="s">
        <v>498</v>
      </c>
      <c r="C98" s="510" t="s">
        <v>10</v>
      </c>
      <c r="D98" s="692">
        <v>0.95</v>
      </c>
      <c r="E98" s="693">
        <f>IFERROR($D98*E119/100, 0)</f>
        <v>0</v>
      </c>
      <c r="F98" s="694">
        <f t="shared" si="62"/>
        <v>0</v>
      </c>
      <c r="G98" s="695">
        <f t="shared" ref="G98:I100" si="65">IFERROR($D98*G119/100, 0)</f>
        <v>0</v>
      </c>
      <c r="H98" s="696">
        <f t="shared" si="65"/>
        <v>0</v>
      </c>
      <c r="I98" s="697">
        <f t="shared" si="65"/>
        <v>0</v>
      </c>
      <c r="J98" s="694">
        <f t="shared" si="63"/>
        <v>0</v>
      </c>
      <c r="K98" s="695">
        <f t="shared" ref="K98:P100" si="66">IFERROR($D98*K119/100, 0)</f>
        <v>0</v>
      </c>
      <c r="L98" s="696">
        <f t="shared" si="66"/>
        <v>0</v>
      </c>
      <c r="M98" s="698">
        <f t="shared" si="66"/>
        <v>0</v>
      </c>
      <c r="N98" s="693">
        <f t="shared" si="66"/>
        <v>0</v>
      </c>
      <c r="O98" s="699">
        <f t="shared" si="66"/>
        <v>0</v>
      </c>
      <c r="P98" s="694">
        <f t="shared" si="66"/>
        <v>0</v>
      </c>
    </row>
    <row r="99" spans="2:16" s="1" customFormat="1" x14ac:dyDescent="0.25">
      <c r="B99" s="509" t="s">
        <v>642</v>
      </c>
      <c r="C99" s="510" t="s">
        <v>11</v>
      </c>
      <c r="D99" s="692">
        <v>0</v>
      </c>
      <c r="E99" s="693">
        <f>IFERROR($D99*E120/100, 0)</f>
        <v>0</v>
      </c>
      <c r="F99" s="694">
        <f t="shared" si="62"/>
        <v>0</v>
      </c>
      <c r="G99" s="695">
        <f t="shared" si="65"/>
        <v>0</v>
      </c>
      <c r="H99" s="696">
        <f t="shared" si="65"/>
        <v>0</v>
      </c>
      <c r="I99" s="697">
        <f t="shared" si="65"/>
        <v>0</v>
      </c>
      <c r="J99" s="694">
        <f t="shared" si="63"/>
        <v>0</v>
      </c>
      <c r="K99" s="695">
        <f t="shared" si="66"/>
        <v>0</v>
      </c>
      <c r="L99" s="696">
        <f t="shared" si="66"/>
        <v>0</v>
      </c>
      <c r="M99" s="698">
        <f t="shared" si="66"/>
        <v>0</v>
      </c>
      <c r="N99" s="693">
        <f t="shared" si="66"/>
        <v>0</v>
      </c>
      <c r="O99" s="699">
        <f t="shared" si="66"/>
        <v>0</v>
      </c>
      <c r="P99" s="694">
        <f t="shared" si="66"/>
        <v>0</v>
      </c>
    </row>
    <row r="100" spans="2:16" s="1" customFormat="1" x14ac:dyDescent="0.25">
      <c r="B100" s="509" t="s">
        <v>643</v>
      </c>
      <c r="C100" s="510" t="s">
        <v>13</v>
      </c>
      <c r="D100" s="692">
        <v>0</v>
      </c>
      <c r="E100" s="693">
        <f>IFERROR($D100*E121/100, 0)</f>
        <v>0</v>
      </c>
      <c r="F100" s="694">
        <f t="shared" si="62"/>
        <v>0</v>
      </c>
      <c r="G100" s="695">
        <f t="shared" si="65"/>
        <v>0</v>
      </c>
      <c r="H100" s="696">
        <f t="shared" si="65"/>
        <v>0</v>
      </c>
      <c r="I100" s="697">
        <f t="shared" si="65"/>
        <v>0</v>
      </c>
      <c r="J100" s="694">
        <f t="shared" si="63"/>
        <v>0</v>
      </c>
      <c r="K100" s="695">
        <f t="shared" si="66"/>
        <v>0</v>
      </c>
      <c r="L100" s="696">
        <f t="shared" si="66"/>
        <v>0</v>
      </c>
      <c r="M100" s="698">
        <f t="shared" si="66"/>
        <v>0</v>
      </c>
      <c r="N100" s="693">
        <f t="shared" si="66"/>
        <v>0</v>
      </c>
      <c r="O100" s="699">
        <f t="shared" si="66"/>
        <v>0</v>
      </c>
      <c r="P100" s="694">
        <f t="shared" si="66"/>
        <v>0</v>
      </c>
    </row>
    <row r="101" spans="2:16" s="1" customFormat="1" x14ac:dyDescent="0.25">
      <c r="B101" s="499" t="s">
        <v>171</v>
      </c>
      <c r="C101" s="520" t="s">
        <v>15</v>
      </c>
      <c r="D101" s="684">
        <f>SUM(D102:D105)</f>
        <v>14.17</v>
      </c>
      <c r="E101" s="685">
        <f>SUM(E102:E105)</f>
        <v>1.3136101409233871E-2</v>
      </c>
      <c r="F101" s="686">
        <f t="shared" si="62"/>
        <v>2.9719105979252518</v>
      </c>
      <c r="G101" s="687">
        <f>SUM(G102:G105)</f>
        <v>2.1948615701402336</v>
      </c>
      <c r="H101" s="688">
        <f>SUM(H102:H105)</f>
        <v>0.35144919112408496</v>
      </c>
      <c r="I101" s="689">
        <f>SUM(I102:I105)</f>
        <v>0.4255998366609331</v>
      </c>
      <c r="J101" s="686">
        <f t="shared" si="63"/>
        <v>11.184953300665523</v>
      </c>
      <c r="K101" s="687">
        <f t="shared" ref="K101:P101" si="67">SUM(K102:K105)</f>
        <v>4.6915703139932985</v>
      </c>
      <c r="L101" s="688">
        <f t="shared" si="67"/>
        <v>5.6750912787363799</v>
      </c>
      <c r="M101" s="690">
        <f t="shared" si="67"/>
        <v>0.81829170793584594</v>
      </c>
      <c r="N101" s="685">
        <f t="shared" si="67"/>
        <v>0</v>
      </c>
      <c r="O101" s="691">
        <f t="shared" si="67"/>
        <v>0</v>
      </c>
      <c r="P101" s="686">
        <f t="shared" si="67"/>
        <v>0</v>
      </c>
    </row>
    <row r="102" spans="2:16" s="1" customFormat="1" x14ac:dyDescent="0.25">
      <c r="B102" s="509" t="s">
        <v>500</v>
      </c>
      <c r="C102" s="510" t="s">
        <v>17</v>
      </c>
      <c r="D102" s="692">
        <v>14.17</v>
      </c>
      <c r="E102" s="693">
        <f>IFERROR($D102*E122/100, 0)</f>
        <v>1.3136101409233871E-2</v>
      </c>
      <c r="F102" s="694">
        <f t="shared" si="62"/>
        <v>2.9719105979252518</v>
      </c>
      <c r="G102" s="695">
        <f t="shared" ref="G102:I105" si="68">IFERROR($D102*G122/100, 0)</f>
        <v>2.1948615701402336</v>
      </c>
      <c r="H102" s="696">
        <f t="shared" si="68"/>
        <v>0.35144919112408496</v>
      </c>
      <c r="I102" s="697">
        <f t="shared" si="68"/>
        <v>0.4255998366609331</v>
      </c>
      <c r="J102" s="694">
        <f t="shared" si="63"/>
        <v>11.184953300665523</v>
      </c>
      <c r="K102" s="695">
        <f t="shared" ref="K102:P105" si="69">IFERROR($D102*K122/100, 0)</f>
        <v>4.6915703139932985</v>
      </c>
      <c r="L102" s="696">
        <f t="shared" si="69"/>
        <v>5.6750912787363799</v>
      </c>
      <c r="M102" s="698">
        <f t="shared" si="69"/>
        <v>0.81829170793584594</v>
      </c>
      <c r="N102" s="693">
        <f t="shared" si="69"/>
        <v>0</v>
      </c>
      <c r="O102" s="699">
        <f t="shared" si="69"/>
        <v>0</v>
      </c>
      <c r="P102" s="694">
        <f t="shared" si="69"/>
        <v>0</v>
      </c>
    </row>
    <row r="103" spans="2:16" s="1" customFormat="1" x14ac:dyDescent="0.25">
      <c r="B103" s="509" t="s">
        <v>502</v>
      </c>
      <c r="C103" s="510" t="s">
        <v>597</v>
      </c>
      <c r="D103" s="692">
        <v>0</v>
      </c>
      <c r="E103" s="693">
        <f>IFERROR($D103*E123/100, 0)</f>
        <v>0</v>
      </c>
      <c r="F103" s="694">
        <f t="shared" si="62"/>
        <v>0</v>
      </c>
      <c r="G103" s="695">
        <f t="shared" si="68"/>
        <v>0</v>
      </c>
      <c r="H103" s="696">
        <f t="shared" si="68"/>
        <v>0</v>
      </c>
      <c r="I103" s="697">
        <f t="shared" si="68"/>
        <v>0</v>
      </c>
      <c r="J103" s="694">
        <f t="shared" si="63"/>
        <v>0</v>
      </c>
      <c r="K103" s="695">
        <f t="shared" si="69"/>
        <v>0</v>
      </c>
      <c r="L103" s="696">
        <f t="shared" si="69"/>
        <v>0</v>
      </c>
      <c r="M103" s="698">
        <f t="shared" si="69"/>
        <v>0</v>
      </c>
      <c r="N103" s="693">
        <f t="shared" si="69"/>
        <v>0</v>
      </c>
      <c r="O103" s="699">
        <f t="shared" si="69"/>
        <v>0</v>
      </c>
      <c r="P103" s="694">
        <f t="shared" si="69"/>
        <v>0</v>
      </c>
    </row>
    <row r="104" spans="2:16" s="1" customFormat="1" x14ac:dyDescent="0.25">
      <c r="B104" s="509" t="s">
        <v>644</v>
      </c>
      <c r="C104" s="510" t="s">
        <v>23</v>
      </c>
      <c r="D104" s="692">
        <v>0</v>
      </c>
      <c r="E104" s="693">
        <f>IFERROR($D104*E124/100, 0)</f>
        <v>0</v>
      </c>
      <c r="F104" s="694">
        <f t="shared" si="62"/>
        <v>0</v>
      </c>
      <c r="G104" s="695">
        <f t="shared" si="68"/>
        <v>0</v>
      </c>
      <c r="H104" s="696">
        <f t="shared" si="68"/>
        <v>0</v>
      </c>
      <c r="I104" s="697">
        <f t="shared" si="68"/>
        <v>0</v>
      </c>
      <c r="J104" s="694">
        <f t="shared" si="63"/>
        <v>0</v>
      </c>
      <c r="K104" s="695">
        <f t="shared" si="69"/>
        <v>0</v>
      </c>
      <c r="L104" s="696">
        <f t="shared" si="69"/>
        <v>0</v>
      </c>
      <c r="M104" s="698">
        <f t="shared" si="69"/>
        <v>0</v>
      </c>
      <c r="N104" s="693">
        <f t="shared" si="69"/>
        <v>0</v>
      </c>
      <c r="O104" s="699">
        <f t="shared" si="69"/>
        <v>0</v>
      </c>
      <c r="P104" s="694">
        <f t="shared" si="69"/>
        <v>0</v>
      </c>
    </row>
    <row r="105" spans="2:16" s="1" customFormat="1" x14ac:dyDescent="0.25">
      <c r="B105" s="509" t="s">
        <v>645</v>
      </c>
      <c r="C105" s="510" t="s">
        <v>646</v>
      </c>
      <c r="D105" s="692">
        <v>0</v>
      </c>
      <c r="E105" s="693">
        <f>IFERROR($D105*E125/100, 0)</f>
        <v>0</v>
      </c>
      <c r="F105" s="694">
        <f t="shared" si="62"/>
        <v>0</v>
      </c>
      <c r="G105" s="695">
        <f t="shared" si="68"/>
        <v>0</v>
      </c>
      <c r="H105" s="696">
        <f t="shared" si="68"/>
        <v>0</v>
      </c>
      <c r="I105" s="697">
        <f t="shared" si="68"/>
        <v>0</v>
      </c>
      <c r="J105" s="694">
        <f t="shared" si="63"/>
        <v>0</v>
      </c>
      <c r="K105" s="695">
        <f t="shared" si="69"/>
        <v>0</v>
      </c>
      <c r="L105" s="696">
        <f t="shared" si="69"/>
        <v>0</v>
      </c>
      <c r="M105" s="698">
        <f t="shared" si="69"/>
        <v>0</v>
      </c>
      <c r="N105" s="693">
        <f t="shared" si="69"/>
        <v>0</v>
      </c>
      <c r="O105" s="699">
        <f t="shared" si="69"/>
        <v>0</v>
      </c>
      <c r="P105" s="694">
        <f t="shared" si="69"/>
        <v>0</v>
      </c>
    </row>
    <row r="106" spans="2:16" s="1" customFormat="1" x14ac:dyDescent="0.25">
      <c r="B106" s="499" t="s">
        <v>173</v>
      </c>
      <c r="C106" s="524" t="s">
        <v>27</v>
      </c>
      <c r="D106" s="684">
        <f>D107</f>
        <v>0</v>
      </c>
      <c r="E106" s="685">
        <f>E107</f>
        <v>0</v>
      </c>
      <c r="F106" s="686">
        <f t="shared" si="62"/>
        <v>0</v>
      </c>
      <c r="G106" s="687">
        <f>G107</f>
        <v>0</v>
      </c>
      <c r="H106" s="688">
        <f>H107</f>
        <v>0</v>
      </c>
      <c r="I106" s="689">
        <f>I107</f>
        <v>0</v>
      </c>
      <c r="J106" s="686">
        <f t="shared" si="63"/>
        <v>0</v>
      </c>
      <c r="K106" s="687">
        <f t="shared" ref="K106:P106" si="70">K107</f>
        <v>0</v>
      </c>
      <c r="L106" s="688">
        <f t="shared" si="70"/>
        <v>0</v>
      </c>
      <c r="M106" s="690">
        <f t="shared" si="70"/>
        <v>0</v>
      </c>
      <c r="N106" s="685">
        <f t="shared" si="70"/>
        <v>0</v>
      </c>
      <c r="O106" s="691">
        <f t="shared" si="70"/>
        <v>0</v>
      </c>
      <c r="P106" s="686">
        <f t="shared" si="70"/>
        <v>0</v>
      </c>
    </row>
    <row r="107" spans="2:16" s="1" customFormat="1" x14ac:dyDescent="0.25">
      <c r="B107" s="509" t="s">
        <v>503</v>
      </c>
      <c r="C107" s="525" t="s">
        <v>647</v>
      </c>
      <c r="D107" s="692"/>
      <c r="E107" s="693">
        <f>IFERROR($D107*E126/100, 0)</f>
        <v>0</v>
      </c>
      <c r="F107" s="694">
        <f t="shared" si="62"/>
        <v>0</v>
      </c>
      <c r="G107" s="695">
        <f>IFERROR($D107*G126/100, 0)</f>
        <v>0</v>
      </c>
      <c r="H107" s="696">
        <f>IFERROR($D107*H126/100, 0)</f>
        <v>0</v>
      </c>
      <c r="I107" s="697">
        <f>IFERROR($D107*I126/100, 0)</f>
        <v>0</v>
      </c>
      <c r="J107" s="694">
        <f t="shared" si="63"/>
        <v>0</v>
      </c>
      <c r="K107" s="695">
        <f t="shared" ref="K107:P107" si="71">IFERROR($D107*K126/100, 0)</f>
        <v>0</v>
      </c>
      <c r="L107" s="696">
        <f t="shared" si="71"/>
        <v>0</v>
      </c>
      <c r="M107" s="698">
        <f t="shared" si="71"/>
        <v>0</v>
      </c>
      <c r="N107" s="693">
        <f t="shared" si="71"/>
        <v>0</v>
      </c>
      <c r="O107" s="699">
        <f t="shared" si="71"/>
        <v>0</v>
      </c>
      <c r="P107" s="694">
        <f t="shared" si="71"/>
        <v>0</v>
      </c>
    </row>
    <row r="108" spans="2:16" s="1" customFormat="1" x14ac:dyDescent="0.25">
      <c r="B108" s="499" t="s">
        <v>175</v>
      </c>
      <c r="C108" s="524" t="s">
        <v>33</v>
      </c>
      <c r="D108" s="684">
        <f>D109+D110</f>
        <v>0</v>
      </c>
      <c r="E108" s="685">
        <f>E109+E110</f>
        <v>0</v>
      </c>
      <c r="F108" s="686">
        <f t="shared" si="62"/>
        <v>0</v>
      </c>
      <c r="G108" s="687">
        <f>G109+G110</f>
        <v>0</v>
      </c>
      <c r="H108" s="688">
        <f>H109+H110</f>
        <v>0</v>
      </c>
      <c r="I108" s="689">
        <f>I109+I110</f>
        <v>0</v>
      </c>
      <c r="J108" s="686">
        <f t="shared" si="63"/>
        <v>0</v>
      </c>
      <c r="K108" s="687">
        <f t="shared" ref="K108:P108" si="72">K109+K110</f>
        <v>0</v>
      </c>
      <c r="L108" s="688">
        <f t="shared" si="72"/>
        <v>0</v>
      </c>
      <c r="M108" s="690">
        <f t="shared" si="72"/>
        <v>0</v>
      </c>
      <c r="N108" s="685">
        <f t="shared" si="72"/>
        <v>0</v>
      </c>
      <c r="O108" s="691">
        <f t="shared" si="72"/>
        <v>0</v>
      </c>
      <c r="P108" s="686">
        <f t="shared" si="72"/>
        <v>0</v>
      </c>
    </row>
    <row r="109" spans="2:16" s="1" customFormat="1" x14ac:dyDescent="0.25">
      <c r="B109" s="526" t="s">
        <v>504</v>
      </c>
      <c r="C109" s="525" t="s">
        <v>600</v>
      </c>
      <c r="D109" s="692">
        <v>0</v>
      </c>
      <c r="E109" s="693">
        <f>IFERROR($D109*E127/100, 0)</f>
        <v>0</v>
      </c>
      <c r="F109" s="694">
        <f t="shared" si="62"/>
        <v>0</v>
      </c>
      <c r="G109" s="695">
        <f t="shared" ref="G109:I110" si="73">IFERROR($D109*G127/100, 0)</f>
        <v>0</v>
      </c>
      <c r="H109" s="696">
        <f t="shared" si="73"/>
        <v>0</v>
      </c>
      <c r="I109" s="697">
        <f t="shared" si="73"/>
        <v>0</v>
      </c>
      <c r="J109" s="694">
        <f t="shared" si="63"/>
        <v>0</v>
      </c>
      <c r="K109" s="695">
        <f t="shared" ref="K109:P110" si="74">IFERROR($D109*K127/100, 0)</f>
        <v>0</v>
      </c>
      <c r="L109" s="696">
        <f t="shared" si="74"/>
        <v>0</v>
      </c>
      <c r="M109" s="698">
        <f t="shared" si="74"/>
        <v>0</v>
      </c>
      <c r="N109" s="693">
        <f t="shared" si="74"/>
        <v>0</v>
      </c>
      <c r="O109" s="699">
        <f t="shared" si="74"/>
        <v>0</v>
      </c>
      <c r="P109" s="694">
        <f t="shared" si="74"/>
        <v>0</v>
      </c>
    </row>
    <row r="110" spans="2:16" s="1" customFormat="1" ht="26.25" x14ac:dyDescent="0.25">
      <c r="B110" s="526" t="s">
        <v>505</v>
      </c>
      <c r="C110" s="581" t="s">
        <v>601</v>
      </c>
      <c r="D110" s="692">
        <v>0</v>
      </c>
      <c r="E110" s="693">
        <f>IFERROR($D110*E128/100, 0)</f>
        <v>0</v>
      </c>
      <c r="F110" s="694">
        <f t="shared" si="62"/>
        <v>0</v>
      </c>
      <c r="G110" s="695">
        <f t="shared" si="73"/>
        <v>0</v>
      </c>
      <c r="H110" s="696">
        <f t="shared" si="73"/>
        <v>0</v>
      </c>
      <c r="I110" s="697">
        <f t="shared" si="73"/>
        <v>0</v>
      </c>
      <c r="J110" s="694">
        <f t="shared" si="63"/>
        <v>0</v>
      </c>
      <c r="K110" s="695">
        <f t="shared" si="74"/>
        <v>0</v>
      </c>
      <c r="L110" s="696">
        <f t="shared" si="74"/>
        <v>0</v>
      </c>
      <c r="M110" s="698">
        <f t="shared" si="74"/>
        <v>0</v>
      </c>
      <c r="N110" s="693">
        <f t="shared" si="74"/>
        <v>0</v>
      </c>
      <c r="O110" s="699">
        <f t="shared" si="74"/>
        <v>0</v>
      </c>
      <c r="P110" s="694">
        <f t="shared" si="74"/>
        <v>0</v>
      </c>
    </row>
    <row r="111" spans="2:16" s="1" customFormat="1" x14ac:dyDescent="0.25">
      <c r="B111" s="499" t="s">
        <v>177</v>
      </c>
      <c r="C111" s="536" t="s">
        <v>39</v>
      </c>
      <c r="D111" s="700">
        <f>D112+D113</f>
        <v>0</v>
      </c>
      <c r="E111" s="701">
        <f>E112+E113</f>
        <v>0</v>
      </c>
      <c r="F111" s="702">
        <f t="shared" si="62"/>
        <v>0</v>
      </c>
      <c r="G111" s="703">
        <f>G112+G113</f>
        <v>0</v>
      </c>
      <c r="H111" s="704">
        <f>H112+H113</f>
        <v>0</v>
      </c>
      <c r="I111" s="705">
        <f>I112+I113</f>
        <v>0</v>
      </c>
      <c r="J111" s="702">
        <f t="shared" si="63"/>
        <v>0</v>
      </c>
      <c r="K111" s="703">
        <f t="shared" ref="K111:P111" si="75">K112+K113</f>
        <v>0</v>
      </c>
      <c r="L111" s="704">
        <f t="shared" si="75"/>
        <v>0</v>
      </c>
      <c r="M111" s="706">
        <f t="shared" si="75"/>
        <v>0</v>
      </c>
      <c r="N111" s="701">
        <f t="shared" si="75"/>
        <v>0</v>
      </c>
      <c r="O111" s="707">
        <f t="shared" si="75"/>
        <v>0</v>
      </c>
      <c r="P111" s="702">
        <f t="shared" si="75"/>
        <v>0</v>
      </c>
    </row>
    <row r="112" spans="2:16" s="1" customFormat="1" x14ac:dyDescent="0.25">
      <c r="B112" s="544" t="s">
        <v>648</v>
      </c>
      <c r="C112" s="545" t="s">
        <v>41</v>
      </c>
      <c r="D112" s="708">
        <v>0</v>
      </c>
      <c r="E112" s="693">
        <f>IFERROR($D112*E129/100, 0)</f>
        <v>0</v>
      </c>
      <c r="F112" s="694">
        <f t="shared" si="62"/>
        <v>0</v>
      </c>
      <c r="G112" s="695">
        <f t="shared" ref="G112:I113" si="76">IFERROR($D112*G129/100, 0)</f>
        <v>0</v>
      </c>
      <c r="H112" s="696">
        <f t="shared" si="76"/>
        <v>0</v>
      </c>
      <c r="I112" s="697">
        <f t="shared" si="76"/>
        <v>0</v>
      </c>
      <c r="J112" s="694">
        <f t="shared" si="63"/>
        <v>0</v>
      </c>
      <c r="K112" s="695">
        <f t="shared" ref="K112:P113" si="77">IFERROR($D112*K129/100, 0)</f>
        <v>0</v>
      </c>
      <c r="L112" s="696">
        <f t="shared" si="77"/>
        <v>0</v>
      </c>
      <c r="M112" s="698">
        <f t="shared" si="77"/>
        <v>0</v>
      </c>
      <c r="N112" s="693">
        <f t="shared" si="77"/>
        <v>0</v>
      </c>
      <c r="O112" s="699">
        <f t="shared" si="77"/>
        <v>0</v>
      </c>
      <c r="P112" s="694">
        <f t="shared" si="77"/>
        <v>0</v>
      </c>
    </row>
    <row r="113" spans="2:16" s="1" customFormat="1" x14ac:dyDescent="0.25">
      <c r="B113" s="544" t="s">
        <v>649</v>
      </c>
      <c r="C113" s="552" t="s">
        <v>650</v>
      </c>
      <c r="D113" s="708">
        <v>0</v>
      </c>
      <c r="E113" s="693">
        <f>IFERROR($D113*E130/100, 0)</f>
        <v>0</v>
      </c>
      <c r="F113" s="694">
        <f t="shared" si="62"/>
        <v>0</v>
      </c>
      <c r="G113" s="695">
        <f t="shared" si="76"/>
        <v>0</v>
      </c>
      <c r="H113" s="696">
        <f t="shared" si="76"/>
        <v>0</v>
      </c>
      <c r="I113" s="697">
        <f t="shared" si="76"/>
        <v>0</v>
      </c>
      <c r="J113" s="694">
        <f t="shared" si="63"/>
        <v>0</v>
      </c>
      <c r="K113" s="695">
        <f t="shared" si="77"/>
        <v>0</v>
      </c>
      <c r="L113" s="696">
        <f t="shared" si="77"/>
        <v>0</v>
      </c>
      <c r="M113" s="698">
        <f t="shared" si="77"/>
        <v>0</v>
      </c>
      <c r="N113" s="693">
        <f t="shared" si="77"/>
        <v>0</v>
      </c>
      <c r="O113" s="699">
        <f t="shared" si="77"/>
        <v>0</v>
      </c>
      <c r="P113" s="694">
        <f t="shared" si="77"/>
        <v>0</v>
      </c>
    </row>
    <row r="114" spans="2:16" s="1" customFormat="1" x14ac:dyDescent="0.25">
      <c r="B114" s="555" t="s">
        <v>179</v>
      </c>
      <c r="C114" s="556" t="s">
        <v>602</v>
      </c>
      <c r="D114" s="700">
        <f>SUM(D115:D117)</f>
        <v>2.1399999999999997</v>
      </c>
      <c r="E114" s="709">
        <f>SUM(E115:E117)</f>
        <v>0</v>
      </c>
      <c r="F114" s="702">
        <f t="shared" si="62"/>
        <v>0</v>
      </c>
      <c r="G114" s="709">
        <f>SUM(G115:G117)</f>
        <v>0</v>
      </c>
      <c r="H114" s="710">
        <f t="shared" ref="H114:I114" si="78">SUM(H115:H117)</f>
        <v>0</v>
      </c>
      <c r="I114" s="711">
        <f t="shared" si="78"/>
        <v>0</v>
      </c>
      <c r="J114" s="702">
        <f t="shared" si="63"/>
        <v>0</v>
      </c>
      <c r="K114" s="710">
        <f t="shared" ref="K114" si="79">SUM(K115:K117)</f>
        <v>0</v>
      </c>
      <c r="L114" s="710">
        <f t="shared" ref="L114" si="80">SUM(L115:L117)</f>
        <v>0</v>
      </c>
      <c r="M114" s="712">
        <f t="shared" ref="M114" si="81">SUM(M115:M117)</f>
        <v>0</v>
      </c>
      <c r="N114" s="710">
        <f t="shared" ref="N114" si="82">SUM(N115:N117)</f>
        <v>0</v>
      </c>
      <c r="O114" s="713">
        <f t="shared" ref="O114:P114" si="83">SUM(O115:O117)</f>
        <v>0</v>
      </c>
      <c r="P114" s="714">
        <f t="shared" si="83"/>
        <v>0</v>
      </c>
    </row>
    <row r="115" spans="2:16" s="1" customFormat="1" x14ac:dyDescent="0.25">
      <c r="B115" s="557" t="s">
        <v>509</v>
      </c>
      <c r="C115" s="558" t="s">
        <v>1247</v>
      </c>
      <c r="D115" s="715">
        <v>1.17</v>
      </c>
      <c r="E115" s="693">
        <f>IFERROR($D115*E131/100, 0)</f>
        <v>0</v>
      </c>
      <c r="F115" s="694">
        <f t="shared" si="62"/>
        <v>0</v>
      </c>
      <c r="G115" s="695">
        <f t="shared" ref="G115:I117" si="84">IFERROR($D115*G131/100, 0)</f>
        <v>0</v>
      </c>
      <c r="H115" s="696">
        <f t="shared" si="84"/>
        <v>0</v>
      </c>
      <c r="I115" s="697">
        <f t="shared" si="84"/>
        <v>0</v>
      </c>
      <c r="J115" s="694">
        <f t="shared" si="63"/>
        <v>0</v>
      </c>
      <c r="K115" s="695">
        <f t="shared" ref="K115:P117" si="85">IFERROR($D115*K131/100, 0)</f>
        <v>0</v>
      </c>
      <c r="L115" s="696">
        <f t="shared" si="85"/>
        <v>0</v>
      </c>
      <c r="M115" s="698">
        <f t="shared" si="85"/>
        <v>0</v>
      </c>
      <c r="N115" s="693">
        <f t="shared" si="85"/>
        <v>0</v>
      </c>
      <c r="O115" s="699">
        <f t="shared" si="85"/>
        <v>0</v>
      </c>
      <c r="P115" s="694">
        <f t="shared" si="85"/>
        <v>0</v>
      </c>
    </row>
    <row r="116" spans="2:16" s="1" customFormat="1" x14ac:dyDescent="0.25">
      <c r="B116" s="544" t="s">
        <v>510</v>
      </c>
      <c r="C116" s="558" t="s">
        <v>1248</v>
      </c>
      <c r="D116" s="715">
        <v>0.97</v>
      </c>
      <c r="E116" s="693">
        <f>IFERROR($D116*E132/100, 0)</f>
        <v>0</v>
      </c>
      <c r="F116" s="694">
        <f t="shared" si="62"/>
        <v>0</v>
      </c>
      <c r="G116" s="695">
        <f t="shared" si="84"/>
        <v>0</v>
      </c>
      <c r="H116" s="696">
        <f t="shared" si="84"/>
        <v>0</v>
      </c>
      <c r="I116" s="697">
        <f t="shared" si="84"/>
        <v>0</v>
      </c>
      <c r="J116" s="694">
        <f t="shared" si="63"/>
        <v>0</v>
      </c>
      <c r="K116" s="695">
        <f t="shared" si="85"/>
        <v>0</v>
      </c>
      <c r="L116" s="696">
        <f t="shared" si="85"/>
        <v>0</v>
      </c>
      <c r="M116" s="698">
        <f t="shared" si="85"/>
        <v>0</v>
      </c>
      <c r="N116" s="693">
        <f t="shared" si="85"/>
        <v>0</v>
      </c>
      <c r="O116" s="699">
        <f t="shared" si="85"/>
        <v>0</v>
      </c>
      <c r="P116" s="694">
        <f t="shared" si="85"/>
        <v>0</v>
      </c>
    </row>
    <row r="117" spans="2:16" s="1" customFormat="1" ht="15.75" thickBot="1" x14ac:dyDescent="0.3">
      <c r="B117" s="614" t="s">
        <v>511</v>
      </c>
      <c r="C117" s="561" t="s">
        <v>603</v>
      </c>
      <c r="D117" s="692">
        <v>0</v>
      </c>
      <c r="E117" s="693">
        <f>IFERROR($D117*E133/100, 0)</f>
        <v>0</v>
      </c>
      <c r="F117" s="694">
        <f t="shared" si="62"/>
        <v>0</v>
      </c>
      <c r="G117" s="695">
        <f t="shared" si="84"/>
        <v>0</v>
      </c>
      <c r="H117" s="696">
        <f t="shared" si="84"/>
        <v>0</v>
      </c>
      <c r="I117" s="697">
        <f t="shared" si="84"/>
        <v>0</v>
      </c>
      <c r="J117" s="694">
        <f t="shared" si="63"/>
        <v>0</v>
      </c>
      <c r="K117" s="695">
        <f t="shared" si="85"/>
        <v>0</v>
      </c>
      <c r="L117" s="696">
        <f t="shared" si="85"/>
        <v>0</v>
      </c>
      <c r="M117" s="698">
        <f t="shared" si="85"/>
        <v>0</v>
      </c>
      <c r="N117" s="693">
        <f t="shared" si="85"/>
        <v>0</v>
      </c>
      <c r="O117" s="699">
        <f t="shared" si="85"/>
        <v>0</v>
      </c>
      <c r="P117" s="694">
        <f t="shared" si="85"/>
        <v>0</v>
      </c>
    </row>
    <row r="118" spans="2:16" s="1" customFormat="1" ht="68.25" customHeight="1" thickBot="1" x14ac:dyDescent="0.3">
      <c r="B118" s="478" t="s">
        <v>79</v>
      </c>
      <c r="C118" s="485" t="s">
        <v>651</v>
      </c>
      <c r="D118" s="624" t="s">
        <v>255</v>
      </c>
      <c r="E118" s="487" t="s">
        <v>256</v>
      </c>
      <c r="F118" s="481" t="s">
        <v>257</v>
      </c>
      <c r="G118" s="625" t="s">
        <v>258</v>
      </c>
      <c r="H118" s="626" t="s">
        <v>259</v>
      </c>
      <c r="I118" s="627" t="s">
        <v>260</v>
      </c>
      <c r="J118" s="485" t="s">
        <v>261</v>
      </c>
      <c r="K118" s="625" t="s">
        <v>262</v>
      </c>
      <c r="L118" s="626" t="s">
        <v>263</v>
      </c>
      <c r="M118" s="628" t="s">
        <v>264</v>
      </c>
      <c r="N118" s="487" t="s">
        <v>619</v>
      </c>
      <c r="O118" s="488" t="s">
        <v>458</v>
      </c>
      <c r="P118" s="485" t="s">
        <v>459</v>
      </c>
    </row>
    <row r="119" spans="2:16" s="1" customFormat="1" x14ac:dyDescent="0.25">
      <c r="B119" s="629" t="s">
        <v>212</v>
      </c>
      <c r="C119" s="630" t="s">
        <v>652</v>
      </c>
      <c r="D119" s="631">
        <f t="shared" ref="D119:D134" si="86">E119+F119+J119+N119+O119+P119</f>
        <v>0</v>
      </c>
      <c r="E119" s="716">
        <v>0</v>
      </c>
      <c r="F119" s="633">
        <f t="shared" ref="F119:F134" si="87">SUM(G119:I119)</f>
        <v>0</v>
      </c>
      <c r="G119" s="717">
        <v>0</v>
      </c>
      <c r="H119" s="718">
        <v>0</v>
      </c>
      <c r="I119" s="719">
        <v>0</v>
      </c>
      <c r="J119" s="633">
        <f t="shared" ref="J119:J134" si="88">SUM(K119:M119)</f>
        <v>0</v>
      </c>
      <c r="K119" s="717">
        <v>0</v>
      </c>
      <c r="L119" s="718">
        <v>0</v>
      </c>
      <c r="M119" s="720">
        <v>0</v>
      </c>
      <c r="N119" s="721">
        <v>0</v>
      </c>
      <c r="O119" s="722">
        <v>0</v>
      </c>
      <c r="P119" s="723">
        <v>0</v>
      </c>
    </row>
    <row r="120" spans="2:16" s="1" customFormat="1" x14ac:dyDescent="0.25">
      <c r="B120" s="641" t="s">
        <v>214</v>
      </c>
      <c r="C120" s="642" t="s">
        <v>653</v>
      </c>
      <c r="D120" s="643">
        <f t="shared" si="86"/>
        <v>0</v>
      </c>
      <c r="E120" s="716">
        <v>0</v>
      </c>
      <c r="F120" s="645">
        <f t="shared" si="87"/>
        <v>0</v>
      </c>
      <c r="G120" s="724">
        <v>0</v>
      </c>
      <c r="H120" s="725">
        <v>0</v>
      </c>
      <c r="I120" s="726">
        <v>0</v>
      </c>
      <c r="J120" s="645">
        <f t="shared" si="88"/>
        <v>0</v>
      </c>
      <c r="K120" s="724">
        <v>0</v>
      </c>
      <c r="L120" s="725">
        <v>0</v>
      </c>
      <c r="M120" s="727">
        <v>0</v>
      </c>
      <c r="N120" s="728">
        <v>0</v>
      </c>
      <c r="O120" s="729">
        <v>0</v>
      </c>
      <c r="P120" s="730">
        <v>0</v>
      </c>
    </row>
    <row r="121" spans="2:16" s="1" customFormat="1" x14ac:dyDescent="0.25">
      <c r="B121" s="641" t="s">
        <v>222</v>
      </c>
      <c r="C121" s="642" t="s">
        <v>654</v>
      </c>
      <c r="D121" s="643">
        <f t="shared" si="86"/>
        <v>0</v>
      </c>
      <c r="E121" s="716">
        <v>0</v>
      </c>
      <c r="F121" s="645">
        <f t="shared" si="87"/>
        <v>0</v>
      </c>
      <c r="G121" s="724">
        <v>0</v>
      </c>
      <c r="H121" s="725">
        <v>0</v>
      </c>
      <c r="I121" s="726">
        <v>0</v>
      </c>
      <c r="J121" s="645">
        <f t="shared" si="88"/>
        <v>0</v>
      </c>
      <c r="K121" s="724">
        <v>0</v>
      </c>
      <c r="L121" s="725">
        <v>0</v>
      </c>
      <c r="M121" s="727">
        <v>0</v>
      </c>
      <c r="N121" s="728">
        <v>0</v>
      </c>
      <c r="O121" s="729">
        <v>0</v>
      </c>
      <c r="P121" s="730">
        <v>0</v>
      </c>
    </row>
    <row r="122" spans="2:16" s="1" customFormat="1" x14ac:dyDescent="0.25">
      <c r="B122" s="653" t="s">
        <v>224</v>
      </c>
      <c r="C122" s="642" t="s">
        <v>655</v>
      </c>
      <c r="D122" s="643">
        <f t="shared" si="86"/>
        <v>100.00000000000007</v>
      </c>
      <c r="E122" s="716">
        <v>9.2703609098333598E-2</v>
      </c>
      <c r="F122" s="645">
        <f t="shared" si="87"/>
        <v>20.973257571808411</v>
      </c>
      <c r="G122" s="724">
        <v>15.489495907835099</v>
      </c>
      <c r="H122" s="725">
        <v>2.4802342351735001</v>
      </c>
      <c r="I122" s="726">
        <v>3.0035274287998099</v>
      </c>
      <c r="J122" s="645">
        <f t="shared" si="88"/>
        <v>78.934038819093331</v>
      </c>
      <c r="K122" s="724">
        <v>33.109176527828502</v>
      </c>
      <c r="L122" s="725">
        <v>40.050044310066198</v>
      </c>
      <c r="M122" s="727">
        <v>5.7748179811986304</v>
      </c>
      <c r="N122" s="728">
        <v>0</v>
      </c>
      <c r="O122" s="729">
        <v>0</v>
      </c>
      <c r="P122" s="730">
        <v>0</v>
      </c>
    </row>
    <row r="123" spans="2:16" s="1" customFormat="1" x14ac:dyDescent="0.25">
      <c r="B123" s="641" t="s">
        <v>656</v>
      </c>
      <c r="C123" s="642" t="s">
        <v>657</v>
      </c>
      <c r="D123" s="643">
        <f t="shared" si="86"/>
        <v>100</v>
      </c>
      <c r="E123" s="716">
        <v>0</v>
      </c>
      <c r="F123" s="645">
        <f t="shared" si="87"/>
        <v>0</v>
      </c>
      <c r="G123" s="724">
        <v>0</v>
      </c>
      <c r="H123" s="725">
        <v>0</v>
      </c>
      <c r="I123" s="726">
        <v>0</v>
      </c>
      <c r="J123" s="645">
        <f t="shared" si="88"/>
        <v>100</v>
      </c>
      <c r="K123" s="724">
        <v>65.827338129496397</v>
      </c>
      <c r="L123" s="725">
        <v>34.172661870503603</v>
      </c>
      <c r="M123" s="727">
        <v>0</v>
      </c>
      <c r="N123" s="728">
        <v>0</v>
      </c>
      <c r="O123" s="729">
        <v>0</v>
      </c>
      <c r="P123" s="730">
        <v>0</v>
      </c>
    </row>
    <row r="124" spans="2:16" s="1" customFormat="1" x14ac:dyDescent="0.25">
      <c r="B124" s="641" t="s">
        <v>658</v>
      </c>
      <c r="C124" s="642" t="s">
        <v>659</v>
      </c>
      <c r="D124" s="643">
        <f t="shared" si="86"/>
        <v>100</v>
      </c>
      <c r="E124" s="716">
        <v>0</v>
      </c>
      <c r="F124" s="645">
        <f t="shared" si="87"/>
        <v>47.401681230214699</v>
      </c>
      <c r="G124" s="724">
        <v>0</v>
      </c>
      <c r="H124" s="725">
        <v>0</v>
      </c>
      <c r="I124" s="726">
        <v>47.401681230214699</v>
      </c>
      <c r="J124" s="645">
        <f t="shared" si="88"/>
        <v>52.598318769785301</v>
      </c>
      <c r="K124" s="724">
        <v>52.598318769785301</v>
      </c>
      <c r="L124" s="725">
        <v>0</v>
      </c>
      <c r="M124" s="727">
        <v>0</v>
      </c>
      <c r="N124" s="728">
        <v>0</v>
      </c>
      <c r="O124" s="729">
        <v>0</v>
      </c>
      <c r="P124" s="730">
        <v>0</v>
      </c>
    </row>
    <row r="125" spans="2:16" s="1" customFormat="1" x14ac:dyDescent="0.25">
      <c r="B125" s="641" t="s">
        <v>660</v>
      </c>
      <c r="C125" s="642" t="s">
        <v>661</v>
      </c>
      <c r="D125" s="643">
        <f t="shared" si="86"/>
        <v>100.00000000000004</v>
      </c>
      <c r="E125" s="716">
        <v>0</v>
      </c>
      <c r="F125" s="645">
        <f t="shared" si="87"/>
        <v>6.2181942707877012</v>
      </c>
      <c r="G125" s="724">
        <v>2.41623993565188</v>
      </c>
      <c r="H125" s="725">
        <v>2.9800823464763799</v>
      </c>
      <c r="I125" s="726">
        <v>0.821871988659441</v>
      </c>
      <c r="J125" s="645">
        <f t="shared" si="88"/>
        <v>93.781805729212337</v>
      </c>
      <c r="K125" s="724">
        <v>10.0225377686813</v>
      </c>
      <c r="L125" s="725">
        <v>82.164900013538599</v>
      </c>
      <c r="M125" s="727">
        <v>1.5943679469924401</v>
      </c>
      <c r="N125" s="728">
        <v>0</v>
      </c>
      <c r="O125" s="729">
        <v>0</v>
      </c>
      <c r="P125" s="730">
        <v>0</v>
      </c>
    </row>
    <row r="126" spans="2:16" s="1" customFormat="1" x14ac:dyDescent="0.25">
      <c r="B126" s="653" t="s">
        <v>662</v>
      </c>
      <c r="C126" s="642" t="s">
        <v>663</v>
      </c>
      <c r="D126" s="643">
        <f t="shared" si="86"/>
        <v>100.00000000000009</v>
      </c>
      <c r="E126" s="716">
        <v>7.7712992776955897E-2</v>
      </c>
      <c r="F126" s="645">
        <f t="shared" si="87"/>
        <v>39.932294839439606</v>
      </c>
      <c r="G126" s="724">
        <v>32.101557740840697</v>
      </c>
      <c r="H126" s="725">
        <v>7.7712992776955897E-2</v>
      </c>
      <c r="I126" s="726">
        <v>7.7530241058219502</v>
      </c>
      <c r="J126" s="645">
        <f t="shared" si="88"/>
        <v>59.989992167783527</v>
      </c>
      <c r="K126" s="724">
        <v>39.423896962840502</v>
      </c>
      <c r="L126" s="725">
        <v>19.805238882603799</v>
      </c>
      <c r="M126" s="727">
        <v>0.76085632233922196</v>
      </c>
      <c r="N126" s="728">
        <v>0</v>
      </c>
      <c r="O126" s="729">
        <v>0</v>
      </c>
      <c r="P126" s="730">
        <v>0</v>
      </c>
    </row>
    <row r="127" spans="2:16" s="1" customFormat="1" x14ac:dyDescent="0.25">
      <c r="B127" s="653" t="s">
        <v>664</v>
      </c>
      <c r="C127" s="642" t="s">
        <v>665</v>
      </c>
      <c r="D127" s="643">
        <f t="shared" si="86"/>
        <v>100.00000000000003</v>
      </c>
      <c r="E127" s="716">
        <v>98.750892219842996</v>
      </c>
      <c r="F127" s="645">
        <f t="shared" si="87"/>
        <v>0</v>
      </c>
      <c r="G127" s="724">
        <v>0</v>
      </c>
      <c r="H127" s="725">
        <v>0</v>
      </c>
      <c r="I127" s="726">
        <v>0</v>
      </c>
      <c r="J127" s="645">
        <f t="shared" si="88"/>
        <v>1.2491077801570301</v>
      </c>
      <c r="K127" s="724">
        <v>0</v>
      </c>
      <c r="L127" s="725">
        <v>1.2491077801570301</v>
      </c>
      <c r="M127" s="727">
        <v>0</v>
      </c>
      <c r="N127" s="728">
        <v>0</v>
      </c>
      <c r="O127" s="729">
        <v>0</v>
      </c>
      <c r="P127" s="730">
        <v>0</v>
      </c>
    </row>
    <row r="128" spans="2:16" s="1" customFormat="1" x14ac:dyDescent="0.25">
      <c r="B128" s="653" t="s">
        <v>666</v>
      </c>
      <c r="C128" s="642" t="s">
        <v>667</v>
      </c>
      <c r="D128" s="643">
        <f t="shared" si="86"/>
        <v>0</v>
      </c>
      <c r="E128" s="716">
        <v>0</v>
      </c>
      <c r="F128" s="645">
        <f t="shared" si="87"/>
        <v>0</v>
      </c>
      <c r="G128" s="724">
        <v>0</v>
      </c>
      <c r="H128" s="725">
        <v>0</v>
      </c>
      <c r="I128" s="726">
        <v>0</v>
      </c>
      <c r="J128" s="645">
        <f t="shared" si="88"/>
        <v>0</v>
      </c>
      <c r="K128" s="724">
        <v>0</v>
      </c>
      <c r="L128" s="725">
        <v>0</v>
      </c>
      <c r="M128" s="727">
        <v>0</v>
      </c>
      <c r="N128" s="728">
        <v>0</v>
      </c>
      <c r="O128" s="729">
        <v>0</v>
      </c>
      <c r="P128" s="730">
        <v>0</v>
      </c>
    </row>
    <row r="129" spans="2:16" s="1" customFormat="1" x14ac:dyDescent="0.25">
      <c r="B129" s="653" t="s">
        <v>668</v>
      </c>
      <c r="C129" s="642" t="s">
        <v>669</v>
      </c>
      <c r="D129" s="643">
        <f t="shared" si="86"/>
        <v>100.00000000000006</v>
      </c>
      <c r="E129" s="716">
        <v>24.894092219020202</v>
      </c>
      <c r="F129" s="645">
        <f t="shared" si="87"/>
        <v>25.793948126801141</v>
      </c>
      <c r="G129" s="724">
        <v>2.27593659942363</v>
      </c>
      <c r="H129" s="725">
        <v>0.75864553314121097</v>
      </c>
      <c r="I129" s="726">
        <v>22.759365994236301</v>
      </c>
      <c r="J129" s="645">
        <f t="shared" si="88"/>
        <v>49.311959654178715</v>
      </c>
      <c r="K129" s="724">
        <v>30.345821325648402</v>
      </c>
      <c r="L129" s="725">
        <v>18.207492795389101</v>
      </c>
      <c r="M129" s="727">
        <v>0.75864553314121097</v>
      </c>
      <c r="N129" s="728">
        <v>0</v>
      </c>
      <c r="O129" s="729">
        <v>0</v>
      </c>
      <c r="P129" s="730">
        <v>0</v>
      </c>
    </row>
    <row r="130" spans="2:16" s="1" customFormat="1" x14ac:dyDescent="0.25">
      <c r="B130" s="641" t="s">
        <v>670</v>
      </c>
      <c r="C130" s="642" t="s">
        <v>671</v>
      </c>
      <c r="D130" s="643">
        <f t="shared" si="86"/>
        <v>100.00000000000001</v>
      </c>
      <c r="E130" s="716">
        <v>0.28522560677634801</v>
      </c>
      <c r="F130" s="645">
        <f t="shared" si="87"/>
        <v>9.697670630395832</v>
      </c>
      <c r="G130" s="724">
        <v>0.85567682032904402</v>
      </c>
      <c r="H130" s="725">
        <v>0.28522560677634801</v>
      </c>
      <c r="I130" s="726">
        <v>8.5567682032904404</v>
      </c>
      <c r="J130" s="645">
        <f t="shared" si="88"/>
        <v>86.759244176576004</v>
      </c>
      <c r="K130" s="724">
        <v>79.628604007167297</v>
      </c>
      <c r="L130" s="725">
        <v>6.8454145626323504</v>
      </c>
      <c r="M130" s="727">
        <v>0.28522560677634801</v>
      </c>
      <c r="N130" s="728">
        <v>0</v>
      </c>
      <c r="O130" s="729">
        <v>0</v>
      </c>
      <c r="P130" s="730">
        <v>3.25785958625183</v>
      </c>
    </row>
    <row r="131" spans="2:16" s="1" customFormat="1" x14ac:dyDescent="0.25">
      <c r="B131" s="653" t="s">
        <v>672</v>
      </c>
      <c r="C131" s="642" t="s">
        <v>673</v>
      </c>
      <c r="D131" s="643">
        <f t="shared" si="86"/>
        <v>0</v>
      </c>
      <c r="E131" s="716">
        <v>0</v>
      </c>
      <c r="F131" s="645">
        <f t="shared" si="87"/>
        <v>0</v>
      </c>
      <c r="G131" s="724">
        <v>0</v>
      </c>
      <c r="H131" s="725">
        <v>0</v>
      </c>
      <c r="I131" s="726">
        <v>0</v>
      </c>
      <c r="J131" s="645">
        <f t="shared" si="88"/>
        <v>0</v>
      </c>
      <c r="K131" s="724">
        <v>0</v>
      </c>
      <c r="L131" s="725">
        <v>0</v>
      </c>
      <c r="M131" s="727">
        <v>0</v>
      </c>
      <c r="N131" s="728">
        <v>0</v>
      </c>
      <c r="O131" s="729">
        <v>0</v>
      </c>
      <c r="P131" s="730">
        <v>0</v>
      </c>
    </row>
    <row r="132" spans="2:16" s="1" customFormat="1" x14ac:dyDescent="0.25">
      <c r="B132" s="653" t="s">
        <v>674</v>
      </c>
      <c r="C132" s="654" t="s">
        <v>675</v>
      </c>
      <c r="D132" s="655">
        <f t="shared" si="86"/>
        <v>0</v>
      </c>
      <c r="E132" s="731">
        <v>0</v>
      </c>
      <c r="F132" s="657">
        <f t="shared" si="87"/>
        <v>0</v>
      </c>
      <c r="G132" s="732">
        <v>0</v>
      </c>
      <c r="H132" s="733">
        <v>0</v>
      </c>
      <c r="I132" s="734">
        <v>0</v>
      </c>
      <c r="J132" s="657">
        <f t="shared" si="88"/>
        <v>0</v>
      </c>
      <c r="K132" s="732">
        <v>0</v>
      </c>
      <c r="L132" s="733">
        <v>0</v>
      </c>
      <c r="M132" s="735">
        <v>0</v>
      </c>
      <c r="N132" s="736">
        <v>0</v>
      </c>
      <c r="O132" s="737">
        <v>0</v>
      </c>
      <c r="P132" s="738">
        <v>0</v>
      </c>
    </row>
    <row r="133" spans="2:16" s="1" customFormat="1" ht="15.75" thickBot="1" x14ac:dyDescent="0.3">
      <c r="B133" s="739" t="s">
        <v>676</v>
      </c>
      <c r="C133" s="740" t="s">
        <v>677</v>
      </c>
      <c r="D133" s="741">
        <f t="shared" si="86"/>
        <v>99.999999999999915</v>
      </c>
      <c r="E133" s="742">
        <v>0.89467005076142103</v>
      </c>
      <c r="F133" s="743">
        <f t="shared" si="87"/>
        <v>30.41878172588828</v>
      </c>
      <c r="G133" s="744">
        <v>2.6840101522842601</v>
      </c>
      <c r="H133" s="745">
        <v>0.89467005076142103</v>
      </c>
      <c r="I133" s="746">
        <v>26.840101522842598</v>
      </c>
      <c r="J133" s="743">
        <f t="shared" si="88"/>
        <v>68.686548223350215</v>
      </c>
      <c r="K133" s="744">
        <v>35.786802030456798</v>
      </c>
      <c r="L133" s="745">
        <v>32.005076142131998</v>
      </c>
      <c r="M133" s="747">
        <v>0.89467005076142103</v>
      </c>
      <c r="N133" s="748">
        <v>0</v>
      </c>
      <c r="O133" s="749">
        <v>0</v>
      </c>
      <c r="P133" s="750">
        <v>0</v>
      </c>
    </row>
    <row r="134" spans="2:16" s="1" customFormat="1" ht="26.25" thickBot="1" x14ac:dyDescent="0.3">
      <c r="B134" s="751" t="s">
        <v>81</v>
      </c>
      <c r="C134" s="752" t="s">
        <v>678</v>
      </c>
      <c r="D134" s="753">
        <f t="shared" si="86"/>
        <v>82.097334878331466</v>
      </c>
      <c r="E134" s="754">
        <f>IFERROR(E96/$D$96*100, 0)</f>
        <v>7.6107192405758237E-2</v>
      </c>
      <c r="F134" s="755">
        <f t="shared" si="87"/>
        <v>17.218485503622546</v>
      </c>
      <c r="G134" s="756">
        <f>IFERROR(G96/$D$96*100, 0)</f>
        <v>12.71646332642082</v>
      </c>
      <c r="H134" s="757">
        <f>IFERROR(H96/$D$96*100, 0)</f>
        <v>2.0362062058174102</v>
      </c>
      <c r="I134" s="758">
        <f>IFERROR(I96/$D$96*100, 0)</f>
        <v>2.4658159713843171</v>
      </c>
      <c r="J134" s="755">
        <f t="shared" si="88"/>
        <v>64.802742182303163</v>
      </c>
      <c r="K134" s="756">
        <f t="shared" ref="K134:P134" si="89">IFERROR(K96/$D$96*100, 0)</f>
        <v>27.181751529509263</v>
      </c>
      <c r="L134" s="757">
        <f t="shared" si="89"/>
        <v>32.880018996155158</v>
      </c>
      <c r="M134" s="759">
        <f t="shared" si="89"/>
        <v>4.7409716566387372</v>
      </c>
      <c r="N134" s="755">
        <f t="shared" si="89"/>
        <v>0</v>
      </c>
      <c r="O134" s="760">
        <f t="shared" si="89"/>
        <v>0</v>
      </c>
      <c r="P134" s="755">
        <f t="shared" si="89"/>
        <v>0</v>
      </c>
    </row>
  </sheetData>
  <sheetProtection algorithmName="SHA-512" hashValue="I7DYkQgGj6XqW68bAhr7+gbBmfa7cxmOXjbC503UwuZP2cNDPmvmWBPnK6XezNK6zEvSGXH1D4iiKipG2JV3EQ==" saltValue="lreyvxYm5OJUpjx6/HESGj5NpfoHjQylMkuQj/CbpqFFdfexqi7fXkOderiqGFgbtbsRrQM9n3Cg5GLwL3C8Tw==" spinCount="100000" sheet="1" objects="1" scenarios="1"/>
  <mergeCells count="5">
    <mergeCell ref="B8:P8"/>
    <mergeCell ref="A1:P1"/>
    <mergeCell ref="A2:P2"/>
    <mergeCell ref="A3:P3"/>
    <mergeCell ref="A5:P5"/>
  </mergeCells>
  <pageMargins left="0.7" right="0.7" top="0.75" bottom="0.75" header="0.3" footer="0.3"/>
  <pageSetup scale="4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62"/>
  <sheetViews>
    <sheetView topLeftCell="A40" workbookViewId="0">
      <selection activeCell="E57" sqref="E57"/>
    </sheetView>
  </sheetViews>
  <sheetFormatPr defaultColWidth="9.140625" defaultRowHeight="15" x14ac:dyDescent="0.25"/>
  <cols>
    <col min="1" max="1" width="9.140625" style="761"/>
    <col min="2" max="2" width="10.42578125" style="762" customWidth="1"/>
    <col min="3" max="3" width="90.42578125" style="762" customWidth="1"/>
    <col min="4" max="4" width="20.28515625" style="762" customWidth="1"/>
    <col min="5" max="5" width="19.85546875" style="763" customWidth="1"/>
    <col min="6" max="6" width="43.140625" style="762" customWidth="1"/>
    <col min="7" max="7" width="11.7109375" style="761" customWidth="1"/>
    <col min="8" max="8" width="38.7109375" style="761" bestFit="1" customWidth="1"/>
    <col min="9" max="16384" width="9.140625" style="761"/>
  </cols>
  <sheetData>
    <row r="1" spans="1:8" s="1" customFormat="1" x14ac:dyDescent="0.25">
      <c r="A1" s="1331" t="s">
        <v>0</v>
      </c>
      <c r="B1" s="1332"/>
      <c r="C1" s="1332"/>
      <c r="D1" s="1332"/>
      <c r="E1" s="1332"/>
      <c r="F1" s="1333"/>
    </row>
    <row r="2" spans="1:8" s="1" customFormat="1" x14ac:dyDescent="0.25">
      <c r="A2" s="1331" t="s">
        <v>1</v>
      </c>
      <c r="B2" s="1332"/>
      <c r="C2" s="1332"/>
      <c r="D2" s="1332"/>
      <c r="E2" s="1332"/>
      <c r="F2" s="1333"/>
    </row>
    <row r="3" spans="1:8" s="1" customFormat="1" x14ac:dyDescent="0.25">
      <c r="A3" s="1334"/>
      <c r="B3" s="1335"/>
      <c r="C3" s="1335"/>
      <c r="D3" s="1335"/>
      <c r="E3" s="1335"/>
      <c r="F3" s="1336"/>
    </row>
    <row r="4" spans="1:8" s="1" customFormat="1" x14ac:dyDescent="0.25">
      <c r="A4" s="764"/>
      <c r="B4" s="765"/>
      <c r="C4" s="765"/>
      <c r="D4" s="765"/>
      <c r="E4" s="766"/>
      <c r="F4" s="765"/>
    </row>
    <row r="5" spans="1:8" s="1" customFormat="1" x14ac:dyDescent="0.25">
      <c r="A5" s="1337" t="s">
        <v>679</v>
      </c>
      <c r="B5" s="1338"/>
      <c r="C5" s="1338"/>
      <c r="D5" s="1338"/>
      <c r="E5" s="1338"/>
      <c r="F5" s="1339"/>
    </row>
    <row r="6" spans="1:8" s="1" customFormat="1" x14ac:dyDescent="0.25">
      <c r="A6" s="764"/>
      <c r="B6" s="765"/>
      <c r="C6" s="765"/>
      <c r="D6" s="765"/>
      <c r="E6" s="766"/>
      <c r="F6" s="765"/>
    </row>
    <row r="8" spans="1:8" s="1" customFormat="1" ht="15.75" thickBot="1" x14ac:dyDescent="0.3">
      <c r="B8" s="1330" t="s">
        <v>680</v>
      </c>
      <c r="C8" s="1330"/>
      <c r="D8" s="1330"/>
      <c r="E8" s="1330"/>
      <c r="F8" s="1330"/>
    </row>
    <row r="9" spans="1:8" s="1" customFormat="1" ht="33" customHeight="1" thickBot="1" x14ac:dyDescent="0.3">
      <c r="B9" s="767" t="s">
        <v>4</v>
      </c>
      <c r="C9" s="768" t="s">
        <v>681</v>
      </c>
      <c r="D9" s="769" t="s">
        <v>682</v>
      </c>
      <c r="E9" s="770" t="s">
        <v>49</v>
      </c>
      <c r="F9" s="771" t="s">
        <v>683</v>
      </c>
      <c r="G9" s="772"/>
    </row>
    <row r="10" spans="1:8" s="1" customFormat="1" ht="25.5" x14ac:dyDescent="0.25">
      <c r="B10" s="773" t="s">
        <v>684</v>
      </c>
      <c r="C10" s="774" t="s">
        <v>685</v>
      </c>
      <c r="D10" s="775" t="s">
        <v>686</v>
      </c>
      <c r="E10" s="776">
        <f>E11+E19</f>
        <v>1583.93</v>
      </c>
      <c r="F10" s="777" t="s">
        <v>687</v>
      </c>
      <c r="G10" s="772"/>
      <c r="H10" s="778"/>
    </row>
    <row r="11" spans="1:8" s="1" customFormat="1" x14ac:dyDescent="0.25">
      <c r="B11" s="779" t="s">
        <v>98</v>
      </c>
      <c r="C11" s="780" t="s">
        <v>688</v>
      </c>
      <c r="D11" s="781" t="s">
        <v>686</v>
      </c>
      <c r="E11" s="782">
        <f>SUM(E12:E18)</f>
        <v>43.410000000000004</v>
      </c>
      <c r="F11" s="783" t="s">
        <v>687</v>
      </c>
      <c r="G11" s="772"/>
    </row>
    <row r="12" spans="1:8" s="1" customFormat="1" x14ac:dyDescent="0.25">
      <c r="B12" s="784" t="s">
        <v>689</v>
      </c>
      <c r="C12" s="785" t="s">
        <v>690</v>
      </c>
      <c r="D12" s="786" t="s">
        <v>686</v>
      </c>
      <c r="E12" s="787">
        <v>2.6</v>
      </c>
      <c r="F12" s="783" t="s">
        <v>687</v>
      </c>
      <c r="G12" s="772"/>
    </row>
    <row r="13" spans="1:8" s="1" customFormat="1" x14ac:dyDescent="0.25">
      <c r="B13" s="784" t="s">
        <v>691</v>
      </c>
      <c r="C13" s="785" t="s">
        <v>692</v>
      </c>
      <c r="D13" s="786" t="s">
        <v>686</v>
      </c>
      <c r="E13" s="787">
        <v>0</v>
      </c>
      <c r="F13" s="783" t="s">
        <v>687</v>
      </c>
      <c r="G13" s="772"/>
    </row>
    <row r="14" spans="1:8" s="1" customFormat="1" x14ac:dyDescent="0.25">
      <c r="B14" s="784" t="s">
        <v>693</v>
      </c>
      <c r="C14" s="785" t="s">
        <v>694</v>
      </c>
      <c r="D14" s="786" t="s">
        <v>686</v>
      </c>
      <c r="E14" s="787">
        <v>0</v>
      </c>
      <c r="F14" s="783" t="s">
        <v>687</v>
      </c>
      <c r="G14" s="772"/>
    </row>
    <row r="15" spans="1:8" s="1" customFormat="1" x14ac:dyDescent="0.25">
      <c r="B15" s="784" t="s">
        <v>695</v>
      </c>
      <c r="C15" s="785" t="s">
        <v>696</v>
      </c>
      <c r="D15" s="786" t="s">
        <v>686</v>
      </c>
      <c r="E15" s="787">
        <v>0</v>
      </c>
      <c r="F15" s="783" t="s">
        <v>687</v>
      </c>
      <c r="G15" s="772"/>
    </row>
    <row r="16" spans="1:8" s="1" customFormat="1" x14ac:dyDescent="0.25">
      <c r="B16" s="784" t="s">
        <v>697</v>
      </c>
      <c r="C16" s="785" t="s">
        <v>698</v>
      </c>
      <c r="D16" s="786" t="s">
        <v>686</v>
      </c>
      <c r="E16" s="787">
        <v>40.81</v>
      </c>
      <c r="F16" s="783" t="s">
        <v>687</v>
      </c>
      <c r="G16" s="772"/>
    </row>
    <row r="17" spans="2:8" s="1" customFormat="1" x14ac:dyDescent="0.25">
      <c r="B17" s="784" t="s">
        <v>699</v>
      </c>
      <c r="C17" s="785" t="s">
        <v>700</v>
      </c>
      <c r="D17" s="786" t="s">
        <v>686</v>
      </c>
      <c r="E17" s="787">
        <v>0</v>
      </c>
      <c r="F17" s="783" t="s">
        <v>687</v>
      </c>
      <c r="G17" s="772"/>
    </row>
    <row r="18" spans="2:8" s="1" customFormat="1" ht="15.75" thickBot="1" x14ac:dyDescent="0.3">
      <c r="B18" s="784" t="s">
        <v>701</v>
      </c>
      <c r="C18" s="788" t="s">
        <v>702</v>
      </c>
      <c r="D18" s="786" t="s">
        <v>686</v>
      </c>
      <c r="E18" s="789">
        <v>0</v>
      </c>
      <c r="F18" s="790" t="s">
        <v>687</v>
      </c>
      <c r="G18" s="772"/>
    </row>
    <row r="19" spans="2:8" s="1" customFormat="1" ht="27" x14ac:dyDescent="0.25">
      <c r="B19" s="779" t="s">
        <v>100</v>
      </c>
      <c r="C19" s="791" t="s">
        <v>703</v>
      </c>
      <c r="D19" s="792" t="s">
        <v>686</v>
      </c>
      <c r="E19" s="777">
        <f>SUM(E20:E26)</f>
        <v>1540.52</v>
      </c>
      <c r="F19" s="793" t="s">
        <v>687</v>
      </c>
      <c r="G19" s="772"/>
    </row>
    <row r="20" spans="2:8" s="1" customFormat="1" x14ac:dyDescent="0.25">
      <c r="B20" s="784" t="s">
        <v>704</v>
      </c>
      <c r="C20" s="785" t="s">
        <v>690</v>
      </c>
      <c r="D20" s="784" t="s">
        <v>686</v>
      </c>
      <c r="E20" s="794">
        <v>670.32</v>
      </c>
      <c r="F20" s="795" t="s">
        <v>687</v>
      </c>
      <c r="G20" s="772"/>
    </row>
    <row r="21" spans="2:8" s="1" customFormat="1" x14ac:dyDescent="0.25">
      <c r="B21" s="784" t="s">
        <v>705</v>
      </c>
      <c r="C21" s="785" t="s">
        <v>692</v>
      </c>
      <c r="D21" s="784" t="s">
        <v>686</v>
      </c>
      <c r="E21" s="794">
        <v>8.2899999999999991</v>
      </c>
      <c r="F21" s="795" t="s">
        <v>687</v>
      </c>
      <c r="G21" s="772"/>
    </row>
    <row r="22" spans="2:8" s="1" customFormat="1" x14ac:dyDescent="0.25">
      <c r="B22" s="784" t="s">
        <v>706</v>
      </c>
      <c r="C22" s="785" t="s">
        <v>694</v>
      </c>
      <c r="D22" s="784" t="s">
        <v>686</v>
      </c>
      <c r="E22" s="794">
        <v>9.5</v>
      </c>
      <c r="F22" s="795" t="s">
        <v>687</v>
      </c>
      <c r="G22" s="772"/>
    </row>
    <row r="23" spans="2:8" s="1" customFormat="1" x14ac:dyDescent="0.25">
      <c r="B23" s="784" t="s">
        <v>707</v>
      </c>
      <c r="C23" s="785" t="s">
        <v>696</v>
      </c>
      <c r="D23" s="784" t="s">
        <v>686</v>
      </c>
      <c r="E23" s="794">
        <v>187.5</v>
      </c>
      <c r="F23" s="795" t="s">
        <v>687</v>
      </c>
      <c r="G23" s="772"/>
    </row>
    <row r="24" spans="2:8" s="1" customFormat="1" x14ac:dyDescent="0.25">
      <c r="B24" s="784" t="s">
        <v>708</v>
      </c>
      <c r="C24" s="785" t="s">
        <v>698</v>
      </c>
      <c r="D24" s="784" t="s">
        <v>686</v>
      </c>
      <c r="E24" s="794">
        <v>663.41</v>
      </c>
      <c r="F24" s="795" t="s">
        <v>687</v>
      </c>
      <c r="G24" s="772"/>
    </row>
    <row r="25" spans="2:8" s="1" customFormat="1" x14ac:dyDescent="0.25">
      <c r="B25" s="784" t="s">
        <v>709</v>
      </c>
      <c r="C25" s="785" t="s">
        <v>700</v>
      </c>
      <c r="D25" s="784" t="s">
        <v>686</v>
      </c>
      <c r="E25" s="794">
        <v>1.5</v>
      </c>
      <c r="F25" s="795" t="s">
        <v>687</v>
      </c>
      <c r="G25" s="772"/>
    </row>
    <row r="26" spans="2:8" s="1" customFormat="1" ht="15.75" thickBot="1" x14ac:dyDescent="0.3">
      <c r="B26" s="784" t="s">
        <v>710</v>
      </c>
      <c r="C26" s="788" t="s">
        <v>702</v>
      </c>
      <c r="D26" s="796" t="s">
        <v>686</v>
      </c>
      <c r="E26" s="797">
        <v>0</v>
      </c>
      <c r="F26" s="795" t="s">
        <v>687</v>
      </c>
      <c r="G26" s="772"/>
      <c r="H26" s="778"/>
    </row>
    <row r="27" spans="2:8" s="1" customFormat="1" ht="15.75" thickBot="1" x14ac:dyDescent="0.3">
      <c r="B27" s="798" t="s">
        <v>53</v>
      </c>
      <c r="C27" s="768" t="s">
        <v>711</v>
      </c>
      <c r="D27" s="798" t="s">
        <v>686</v>
      </c>
      <c r="E27" s="799">
        <f>E28+E32+E36+E37+E38</f>
        <v>1630.26</v>
      </c>
      <c r="F27" s="800"/>
      <c r="G27" s="772"/>
    </row>
    <row r="28" spans="2:8" s="1" customFormat="1" x14ac:dyDescent="0.25">
      <c r="B28" s="773" t="s">
        <v>138</v>
      </c>
      <c r="C28" s="801" t="s">
        <v>712</v>
      </c>
      <c r="D28" s="773" t="s">
        <v>686</v>
      </c>
      <c r="E28" s="802">
        <f>E29+E30+E31</f>
        <v>690.71</v>
      </c>
      <c r="F28" s="793" t="s">
        <v>687</v>
      </c>
      <c r="G28" s="772"/>
    </row>
    <row r="29" spans="2:8" s="1" customFormat="1" x14ac:dyDescent="0.25">
      <c r="B29" s="779" t="s">
        <v>713</v>
      </c>
      <c r="C29" s="803" t="s">
        <v>690</v>
      </c>
      <c r="D29" s="779" t="s">
        <v>686</v>
      </c>
      <c r="E29" s="804">
        <f>E12+E20</f>
        <v>672.92000000000007</v>
      </c>
      <c r="F29" s="793" t="s">
        <v>687</v>
      </c>
      <c r="G29" s="772"/>
    </row>
    <row r="30" spans="2:8" s="1" customFormat="1" x14ac:dyDescent="0.25">
      <c r="B30" s="779" t="s">
        <v>714</v>
      </c>
      <c r="C30" s="803" t="s">
        <v>692</v>
      </c>
      <c r="D30" s="779" t="s">
        <v>686</v>
      </c>
      <c r="E30" s="804">
        <f>E13+E21</f>
        <v>8.2899999999999991</v>
      </c>
      <c r="F30" s="793" t="s">
        <v>687</v>
      </c>
      <c r="G30" s="772"/>
    </row>
    <row r="31" spans="2:8" s="1" customFormat="1" ht="15.75" thickBot="1" x14ac:dyDescent="0.3">
      <c r="B31" s="805" t="s">
        <v>715</v>
      </c>
      <c r="C31" s="806" t="s">
        <v>694</v>
      </c>
      <c r="D31" s="805" t="s">
        <v>686</v>
      </c>
      <c r="E31" s="804">
        <f t="shared" ref="E31" si="0">E14+E22</f>
        <v>9.5</v>
      </c>
      <c r="F31" s="807" t="s">
        <v>687</v>
      </c>
    </row>
    <row r="32" spans="2:8" s="1" customFormat="1" ht="21" customHeight="1" x14ac:dyDescent="0.25">
      <c r="B32" s="773" t="s">
        <v>140</v>
      </c>
      <c r="C32" s="808" t="s">
        <v>716</v>
      </c>
      <c r="D32" s="773" t="s">
        <v>686</v>
      </c>
      <c r="E32" s="802">
        <f>E33+E34+E35</f>
        <v>893.22</v>
      </c>
      <c r="F32" s="809" t="s">
        <v>687</v>
      </c>
    </row>
    <row r="33" spans="2:6" s="1" customFormat="1" x14ac:dyDescent="0.25">
      <c r="B33" s="779" t="s">
        <v>717</v>
      </c>
      <c r="C33" s="803" t="s">
        <v>718</v>
      </c>
      <c r="D33" s="779" t="s">
        <v>686</v>
      </c>
      <c r="E33" s="810">
        <f>E15+E23</f>
        <v>187.5</v>
      </c>
      <c r="F33" s="795" t="s">
        <v>687</v>
      </c>
    </row>
    <row r="34" spans="2:6" s="1" customFormat="1" x14ac:dyDescent="0.25">
      <c r="B34" s="779" t="s">
        <v>719</v>
      </c>
      <c r="C34" s="803" t="s">
        <v>698</v>
      </c>
      <c r="D34" s="779" t="s">
        <v>686</v>
      </c>
      <c r="E34" s="810">
        <f t="shared" ref="E34" si="1">E16+E24</f>
        <v>704.22</v>
      </c>
      <c r="F34" s="795" t="s">
        <v>687</v>
      </c>
    </row>
    <row r="35" spans="2:6" s="1" customFormat="1" ht="15.75" thickBot="1" x14ac:dyDescent="0.3">
      <c r="B35" s="805" t="s">
        <v>720</v>
      </c>
      <c r="C35" s="806" t="s">
        <v>700</v>
      </c>
      <c r="D35" s="805" t="s">
        <v>686</v>
      </c>
      <c r="E35" s="810">
        <f>E17+E25</f>
        <v>1.5</v>
      </c>
      <c r="F35" s="795" t="s">
        <v>687</v>
      </c>
    </row>
    <row r="36" spans="2:6" s="1" customFormat="1" ht="15.75" thickBot="1" x14ac:dyDescent="0.3">
      <c r="B36" s="767" t="s">
        <v>607</v>
      </c>
      <c r="C36" s="811" t="s">
        <v>721</v>
      </c>
      <c r="D36" s="767" t="s">
        <v>686</v>
      </c>
      <c r="E36" s="812">
        <f>E18+E26</f>
        <v>0</v>
      </c>
      <c r="F36" s="813" t="s">
        <v>687</v>
      </c>
    </row>
    <row r="37" spans="2:6" s="1" customFormat="1" ht="15.75" thickBot="1" x14ac:dyDescent="0.3">
      <c r="B37" s="798" t="s">
        <v>722</v>
      </c>
      <c r="C37" s="774" t="s">
        <v>723</v>
      </c>
      <c r="D37" s="798" t="s">
        <v>686</v>
      </c>
      <c r="E37" s="814">
        <v>0</v>
      </c>
      <c r="F37" s="813" t="s">
        <v>687</v>
      </c>
    </row>
    <row r="38" spans="2:6" s="1" customFormat="1" ht="15.75" thickBot="1" x14ac:dyDescent="0.3">
      <c r="B38" s="767" t="s">
        <v>724</v>
      </c>
      <c r="C38" s="815" t="s">
        <v>725</v>
      </c>
      <c r="D38" s="767" t="s">
        <v>686</v>
      </c>
      <c r="E38" s="816">
        <v>46.33</v>
      </c>
      <c r="F38" s="813" t="s">
        <v>726</v>
      </c>
    </row>
    <row r="39" spans="2:6" s="1" customFormat="1" ht="15.75" thickBot="1" x14ac:dyDescent="0.3">
      <c r="B39" s="817" t="s">
        <v>59</v>
      </c>
      <c r="C39" s="818" t="s">
        <v>727</v>
      </c>
      <c r="D39" s="817" t="s">
        <v>686</v>
      </c>
      <c r="E39" s="819">
        <v>0</v>
      </c>
      <c r="F39" s="820"/>
    </row>
    <row r="40" spans="2:6" s="1" customFormat="1" ht="15.75" thickBot="1" x14ac:dyDescent="0.3">
      <c r="B40" s="817" t="s">
        <v>63</v>
      </c>
      <c r="C40" s="818" t="s">
        <v>728</v>
      </c>
      <c r="D40" s="817" t="s">
        <v>686</v>
      </c>
      <c r="E40" s="819">
        <v>0</v>
      </c>
      <c r="F40" s="821"/>
    </row>
    <row r="41" spans="2:6" s="1" customFormat="1" ht="15.75" thickBot="1" x14ac:dyDescent="0.3">
      <c r="B41" s="817" t="s">
        <v>77</v>
      </c>
      <c r="C41" s="818" t="s">
        <v>729</v>
      </c>
      <c r="D41" s="817" t="s">
        <v>686</v>
      </c>
      <c r="E41" s="822">
        <f>E27+E39-E40</f>
        <v>1630.26</v>
      </c>
      <c r="F41" s="821"/>
    </row>
    <row r="42" spans="2:6" s="1" customFormat="1" ht="15.75" thickBot="1" x14ac:dyDescent="0.3">
      <c r="B42" s="817" t="s">
        <v>79</v>
      </c>
      <c r="C42" s="823" t="s">
        <v>730</v>
      </c>
      <c r="D42" s="811"/>
      <c r="E42" s="824"/>
      <c r="F42" s="825"/>
    </row>
    <row r="43" spans="2:6" s="5" customFormat="1" x14ac:dyDescent="0.25">
      <c r="B43" s="773" t="s">
        <v>731</v>
      </c>
      <c r="C43" s="801" t="s">
        <v>732</v>
      </c>
      <c r="D43" s="773" t="s">
        <v>733</v>
      </c>
      <c r="E43" s="826">
        <f>IF((E44+E45)=0,"0",(((E20+E22)*100)/E46)/(E44+E45+E48))</f>
        <v>0.53737317303041487</v>
      </c>
      <c r="F43" s="777"/>
    </row>
    <row r="44" spans="2:6" s="1" customFormat="1" x14ac:dyDescent="0.25">
      <c r="B44" s="779" t="s">
        <v>734</v>
      </c>
      <c r="C44" s="803" t="s">
        <v>735</v>
      </c>
      <c r="D44" s="827" t="s">
        <v>736</v>
      </c>
      <c r="E44" s="804">
        <f>VAS078_F_Vidutinissvert1AtaskaitinisLaikotarpis</f>
        <v>39.6</v>
      </c>
      <c r="F44" s="804" t="s">
        <v>737</v>
      </c>
    </row>
    <row r="45" spans="2:6" s="1" customFormat="1" x14ac:dyDescent="0.25">
      <c r="B45" s="805" t="s">
        <v>738</v>
      </c>
      <c r="C45" s="806" t="s">
        <v>739</v>
      </c>
      <c r="D45" s="828" t="s">
        <v>736</v>
      </c>
      <c r="E45" s="829">
        <f>VAS078_F_Vidutinissvert3AtaskaitinisLaikotarpis</f>
        <v>39.6</v>
      </c>
      <c r="F45" s="829" t="s">
        <v>737</v>
      </c>
    </row>
    <row r="46" spans="2:6" s="1" customFormat="1" ht="15.75" thickBot="1" x14ac:dyDescent="0.3">
      <c r="B46" s="779" t="s">
        <v>740</v>
      </c>
      <c r="C46" s="803" t="s">
        <v>741</v>
      </c>
      <c r="D46" s="779" t="s">
        <v>742</v>
      </c>
      <c r="E46" s="804">
        <f>VAS077_F_Patiektogeriam1AtaskaitinisLaikotarpis</f>
        <v>1022.7</v>
      </c>
      <c r="F46" s="804" t="s">
        <v>743</v>
      </c>
    </row>
    <row r="47" spans="2:6" s="5" customFormat="1" x14ac:dyDescent="0.25">
      <c r="B47" s="773" t="s">
        <v>744</v>
      </c>
      <c r="C47" s="801" t="s">
        <v>745</v>
      </c>
      <c r="D47" s="773" t="s">
        <v>746</v>
      </c>
      <c r="E47" s="826">
        <f>IF(E48=0,"0",E21/E49)</f>
        <v>2.6342548458849695E-2</v>
      </c>
      <c r="F47" s="777"/>
    </row>
    <row r="48" spans="2:6" s="1" customFormat="1" x14ac:dyDescent="0.25">
      <c r="B48" s="779" t="s">
        <v>747</v>
      </c>
      <c r="C48" s="803" t="s">
        <v>748</v>
      </c>
      <c r="D48" s="827" t="s">
        <v>736</v>
      </c>
      <c r="E48" s="804">
        <f>VAS078_F_Vidutinissvert2AtaskaitinisLaikotarpis</f>
        <v>44.5</v>
      </c>
      <c r="F48" s="804" t="s">
        <v>737</v>
      </c>
    </row>
    <row r="49" spans="2:6" s="1" customFormat="1" ht="15.75" thickBot="1" x14ac:dyDescent="0.3">
      <c r="B49" s="779" t="s">
        <v>749</v>
      </c>
      <c r="C49" s="803" t="s">
        <v>750</v>
      </c>
      <c r="D49" s="779" t="s">
        <v>742</v>
      </c>
      <c r="E49" s="804">
        <f>VAS077_F_Paruostogeriam1AtaskaitinisLaikotarpis</f>
        <v>314.7</v>
      </c>
      <c r="F49" s="804" t="s">
        <v>743</v>
      </c>
    </row>
    <row r="50" spans="2:6" s="5" customFormat="1" x14ac:dyDescent="0.25">
      <c r="B50" s="773" t="s">
        <v>751</v>
      </c>
      <c r="C50" s="801" t="s">
        <v>752</v>
      </c>
      <c r="D50" s="773" t="s">
        <v>733</v>
      </c>
      <c r="E50" s="826">
        <f>IF(E51=0,"0",((E23*100)/E53)/E51)</f>
        <v>1.7363136810405659</v>
      </c>
      <c r="F50" s="777"/>
    </row>
    <row r="51" spans="2:6" s="1" customFormat="1" x14ac:dyDescent="0.25">
      <c r="B51" s="779" t="s">
        <v>753</v>
      </c>
      <c r="C51" s="803" t="s">
        <v>754</v>
      </c>
      <c r="D51" s="827" t="s">
        <v>736</v>
      </c>
      <c r="E51" s="804">
        <f>VAS078_F_Vidutinissvert4AtaskaitinisLaikotarpis</f>
        <v>10.199999999999999</v>
      </c>
      <c r="F51" s="804" t="s">
        <v>737</v>
      </c>
    </row>
    <row r="52" spans="2:6" s="1" customFormat="1" x14ac:dyDescent="0.25">
      <c r="B52" s="779" t="s">
        <v>755</v>
      </c>
      <c r="C52" s="803" t="s">
        <v>756</v>
      </c>
      <c r="D52" s="779" t="s">
        <v>742</v>
      </c>
      <c r="E52" s="804">
        <f>VAS077_F_Surinktabuitin1AtaskaitinisLaikotarpis</f>
        <v>1060.7</v>
      </c>
      <c r="F52" s="804" t="s">
        <v>743</v>
      </c>
    </row>
    <row r="53" spans="2:6" s="5" customFormat="1" ht="15.75" thickBot="1" x14ac:dyDescent="0.3">
      <c r="B53" s="779" t="s">
        <v>757</v>
      </c>
      <c r="C53" s="803" t="s">
        <v>758</v>
      </c>
      <c r="D53" s="779" t="s">
        <v>742</v>
      </c>
      <c r="E53" s="804">
        <f>VAS077_F_Perpumpuotasbu1AtaskaitinisLaikotarpis</f>
        <v>1058.7</v>
      </c>
      <c r="F53" s="804" t="s">
        <v>743</v>
      </c>
    </row>
    <row r="54" spans="2:6" s="5" customFormat="1" x14ac:dyDescent="0.25">
      <c r="B54" s="773" t="s">
        <v>759</v>
      </c>
      <c r="C54" s="801" t="s">
        <v>760</v>
      </c>
      <c r="D54" s="773" t="s">
        <v>761</v>
      </c>
      <c r="E54" s="826">
        <f>IF(E55=0,"0",((E24*1000)/E55))</f>
        <v>2291.8485179366921</v>
      </c>
      <c r="F54" s="777"/>
    </row>
    <row r="55" spans="2:6" s="1" customFormat="1" ht="15.75" thickBot="1" x14ac:dyDescent="0.3">
      <c r="B55" s="779" t="s">
        <v>762</v>
      </c>
      <c r="C55" s="803" t="s">
        <v>763</v>
      </c>
      <c r="D55" s="827" t="s">
        <v>764</v>
      </c>
      <c r="E55" s="804">
        <f>VAS078_F_Pagalbiochemin3AtaskaitinisLaikotarpis</f>
        <v>289.46502999999996</v>
      </c>
      <c r="F55" s="804" t="s">
        <v>737</v>
      </c>
    </row>
    <row r="56" spans="2:6" s="1" customFormat="1" x14ac:dyDescent="0.25">
      <c r="B56" s="773" t="s">
        <v>765</v>
      </c>
      <c r="C56" s="801" t="s">
        <v>766</v>
      </c>
      <c r="D56" s="773" t="s">
        <v>767</v>
      </c>
      <c r="E56" s="777">
        <f>IFERROR(E57/(E27-E40), 0)</f>
        <v>9.6352729012550153E-2</v>
      </c>
      <c r="F56" s="777"/>
    </row>
    <row r="57" spans="2:6" s="1" customFormat="1" ht="15.75" thickBot="1" x14ac:dyDescent="0.3">
      <c r="B57" s="830" t="s">
        <v>768</v>
      </c>
      <c r="C57" s="831" t="s">
        <v>769</v>
      </c>
      <c r="D57" s="832" t="s">
        <v>770</v>
      </c>
      <c r="E57" s="833">
        <f>VAS073_F_Elektrosenergi12ApskaitosVeikla+VAS073_F_Elektrosenergi13IsViso+VAS073_F_Elektrosenergi14IsViso+VAS073_F_Elektrosenergi15PavirsiniuNuoteku</f>
        <v>157.08000000000001</v>
      </c>
      <c r="F57" s="833" t="s">
        <v>148</v>
      </c>
    </row>
    <row r="59" spans="2:6" s="1" customFormat="1" x14ac:dyDescent="0.25">
      <c r="C59" s="834" t="s">
        <v>771</v>
      </c>
      <c r="E59" s="835"/>
    </row>
    <row r="60" spans="2:6" s="1" customFormat="1" x14ac:dyDescent="0.25">
      <c r="E60" s="835"/>
    </row>
    <row r="61" spans="2:6" s="1" customFormat="1" x14ac:dyDescent="0.25">
      <c r="E61" s="835"/>
    </row>
    <row r="62" spans="2:6" s="1" customFormat="1" x14ac:dyDescent="0.25">
      <c r="E62" s="835"/>
    </row>
  </sheetData>
  <sheetProtection algorithmName="SHA-512" hashValue="2cG9CV8A40InKJ/dyGGL1f4t9fBQmDfh6VIVBvl1aka435JXyltu3Uh3D4YXo74Tjob5rmYvYAxf3A+ve7HPZA==" saltValue="s0K+mB9YcFEuIVyGx7582hVkoD9JcedR29tdIu0udmr+MkviUoX2pL5+m3UwUOCq0r1h1vV0T5H3m1Rrvp4IdQ=="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6"/>
  <sheetViews>
    <sheetView topLeftCell="A4" workbookViewId="0">
      <selection activeCell="E40" sqref="E40"/>
    </sheetView>
  </sheetViews>
  <sheetFormatPr defaultColWidth="9.140625" defaultRowHeight="15" x14ac:dyDescent="0.25"/>
  <cols>
    <col min="1" max="1" width="9.140625" style="433"/>
    <col min="2" max="2" width="6.7109375" style="433" customWidth="1"/>
    <col min="3" max="3" width="88.5703125" style="433" customWidth="1"/>
    <col min="4" max="4" width="17.28515625" style="433" customWidth="1"/>
    <col min="5" max="5" width="24" style="433" customWidth="1"/>
    <col min="6" max="6" width="29.140625" style="433" customWidth="1"/>
    <col min="7" max="7" width="23.140625" style="433" customWidth="1"/>
    <col min="8" max="16384" width="9.140625" style="433"/>
  </cols>
  <sheetData>
    <row r="1" spans="1:11" s="1" customFormat="1" x14ac:dyDescent="0.25">
      <c r="A1" s="1341" t="s">
        <v>0</v>
      </c>
      <c r="B1" s="1342"/>
      <c r="C1" s="1342"/>
      <c r="D1" s="1342"/>
      <c r="E1" s="1342"/>
      <c r="F1" s="1343"/>
    </row>
    <row r="2" spans="1:11" s="1" customFormat="1" x14ac:dyDescent="0.25">
      <c r="A2" s="1341" t="s">
        <v>1</v>
      </c>
      <c r="B2" s="1342"/>
      <c r="C2" s="1342"/>
      <c r="D2" s="1342"/>
      <c r="E2" s="1342"/>
      <c r="F2" s="1343"/>
    </row>
    <row r="3" spans="1:11" s="1" customFormat="1" x14ac:dyDescent="0.25">
      <c r="A3" s="1344"/>
      <c r="B3" s="1345"/>
      <c r="C3" s="1345"/>
      <c r="D3" s="1345"/>
      <c r="E3" s="1345"/>
      <c r="F3" s="1346"/>
    </row>
    <row r="4" spans="1:11" s="1" customFormat="1" x14ac:dyDescent="0.25">
      <c r="A4" s="836"/>
      <c r="B4" s="836"/>
      <c r="C4" s="836"/>
      <c r="D4" s="836"/>
      <c r="E4" s="836"/>
      <c r="F4" s="836"/>
    </row>
    <row r="5" spans="1:11" s="1" customFormat="1" x14ac:dyDescent="0.25">
      <c r="A5" s="1347" t="s">
        <v>772</v>
      </c>
      <c r="B5" s="1348"/>
      <c r="C5" s="1348"/>
      <c r="D5" s="1348"/>
      <c r="E5" s="1348"/>
      <c r="F5" s="1349"/>
    </row>
    <row r="6" spans="1:11" s="1" customFormat="1" x14ac:dyDescent="0.25">
      <c r="A6" s="836"/>
      <c r="B6" s="836"/>
      <c r="C6" s="836"/>
      <c r="D6" s="836"/>
      <c r="E6" s="836"/>
      <c r="F6" s="836"/>
    </row>
    <row r="8" spans="1:11" s="1" customFormat="1" ht="15.75" thickBot="1" x14ac:dyDescent="0.3">
      <c r="B8" s="1340" t="s">
        <v>773</v>
      </c>
      <c r="C8" s="1340"/>
      <c r="D8" s="1340"/>
      <c r="E8" s="1340"/>
      <c r="F8" s="1340"/>
    </row>
    <row r="9" spans="1:11" s="1" customFormat="1" ht="21" customHeight="1" thickBot="1" x14ac:dyDescent="0.3">
      <c r="B9" s="837" t="s">
        <v>4</v>
      </c>
      <c r="C9" s="837" t="s">
        <v>681</v>
      </c>
      <c r="D9" s="838" t="s">
        <v>682</v>
      </c>
      <c r="E9" s="839" t="s">
        <v>49</v>
      </c>
      <c r="F9" s="839" t="s">
        <v>683</v>
      </c>
      <c r="G9" s="840"/>
    </row>
    <row r="10" spans="1:11" s="1" customFormat="1" ht="15.75" thickBot="1" x14ac:dyDescent="0.3">
      <c r="B10" s="837" t="s">
        <v>684</v>
      </c>
      <c r="C10" s="837" t="s">
        <v>774</v>
      </c>
      <c r="D10" s="837" t="s">
        <v>775</v>
      </c>
      <c r="E10" s="841">
        <f>E11+E25</f>
        <v>56.220000000000006</v>
      </c>
      <c r="F10" s="839"/>
      <c r="G10" s="840"/>
    </row>
    <row r="11" spans="1:11" s="1" customFormat="1" ht="15.75" thickBot="1" x14ac:dyDescent="0.3">
      <c r="B11" s="842" t="s">
        <v>776</v>
      </c>
      <c r="C11" s="842" t="s">
        <v>777</v>
      </c>
      <c r="D11" s="842" t="s">
        <v>775</v>
      </c>
      <c r="E11" s="843">
        <f>E13+E17+E21+E22+E23+E24</f>
        <v>55.660000000000004</v>
      </c>
      <c r="F11" s="844"/>
      <c r="G11" s="845"/>
    </row>
    <row r="12" spans="1:11" s="1" customFormat="1" ht="15.75" thickBot="1" x14ac:dyDescent="0.3">
      <c r="B12" s="846" t="s">
        <v>778</v>
      </c>
      <c r="C12" s="846" t="s">
        <v>779</v>
      </c>
      <c r="D12" s="846" t="s">
        <v>775</v>
      </c>
      <c r="E12" s="847">
        <f>E13+E17+E22+E21</f>
        <v>38.86</v>
      </c>
      <c r="F12" s="848"/>
      <c r="G12" s="840"/>
    </row>
    <row r="13" spans="1:11" s="1" customFormat="1" ht="18.75" customHeight="1" x14ac:dyDescent="0.25">
      <c r="B13" s="849" t="s">
        <v>138</v>
      </c>
      <c r="C13" s="849" t="s">
        <v>712</v>
      </c>
      <c r="D13" s="850" t="s">
        <v>775</v>
      </c>
      <c r="E13" s="851">
        <f>SUM(E14:E16)</f>
        <v>11.66</v>
      </c>
      <c r="F13" s="852"/>
      <c r="G13" s="840"/>
    </row>
    <row r="14" spans="1:11" s="1" customFormat="1" x14ac:dyDescent="0.25">
      <c r="B14" s="853" t="s">
        <v>713</v>
      </c>
      <c r="C14" s="854" t="s">
        <v>690</v>
      </c>
      <c r="D14" s="853" t="s">
        <v>775</v>
      </c>
      <c r="E14" s="855">
        <v>1.9</v>
      </c>
      <c r="F14" s="856"/>
      <c r="G14" s="840"/>
    </row>
    <row r="15" spans="1:11" s="1" customFormat="1" x14ac:dyDescent="0.25">
      <c r="B15" s="853" t="s">
        <v>714</v>
      </c>
      <c r="C15" s="854" t="s">
        <v>692</v>
      </c>
      <c r="D15" s="853" t="s">
        <v>775</v>
      </c>
      <c r="E15" s="855">
        <v>1</v>
      </c>
      <c r="F15" s="856"/>
      <c r="G15" s="840"/>
      <c r="K15" s="857"/>
    </row>
    <row r="16" spans="1:11" s="1" customFormat="1" ht="15.75" thickBot="1" x14ac:dyDescent="0.3">
      <c r="B16" s="858" t="s">
        <v>715</v>
      </c>
      <c r="C16" s="859" t="s">
        <v>694</v>
      </c>
      <c r="D16" s="858" t="s">
        <v>775</v>
      </c>
      <c r="E16" s="860">
        <v>8.76</v>
      </c>
      <c r="F16" s="861"/>
    </row>
    <row r="17" spans="2:6" s="1" customFormat="1" ht="23.25" customHeight="1" x14ac:dyDescent="0.25">
      <c r="B17" s="862" t="s">
        <v>140</v>
      </c>
      <c r="C17" s="862" t="s">
        <v>716</v>
      </c>
      <c r="D17" s="863" t="s">
        <v>775</v>
      </c>
      <c r="E17" s="864">
        <f>SUM(E18:E20)</f>
        <v>17.489999999999998</v>
      </c>
      <c r="F17" s="865"/>
    </row>
    <row r="18" spans="2:6" s="1" customFormat="1" x14ac:dyDescent="0.25">
      <c r="B18" s="853" t="s">
        <v>717</v>
      </c>
      <c r="C18" s="854" t="s">
        <v>718</v>
      </c>
      <c r="D18" s="853" t="s">
        <v>775</v>
      </c>
      <c r="E18" s="855">
        <v>7.03</v>
      </c>
      <c r="F18" s="856"/>
    </row>
    <row r="19" spans="2:6" s="1" customFormat="1" x14ac:dyDescent="0.25">
      <c r="B19" s="853" t="s">
        <v>719</v>
      </c>
      <c r="C19" s="854" t="s">
        <v>698</v>
      </c>
      <c r="D19" s="853" t="s">
        <v>775</v>
      </c>
      <c r="E19" s="855">
        <v>8.94</v>
      </c>
      <c r="F19" s="856"/>
    </row>
    <row r="20" spans="2:6" s="1" customFormat="1" ht="15.75" thickBot="1" x14ac:dyDescent="0.3">
      <c r="B20" s="853" t="s">
        <v>720</v>
      </c>
      <c r="C20" s="854" t="s">
        <v>700</v>
      </c>
      <c r="D20" s="853" t="s">
        <v>775</v>
      </c>
      <c r="E20" s="855">
        <v>1.52</v>
      </c>
      <c r="F20" s="856"/>
    </row>
    <row r="21" spans="2:6" s="1" customFormat="1" ht="15.75" thickBot="1" x14ac:dyDescent="0.3">
      <c r="B21" s="866" t="s">
        <v>607</v>
      </c>
      <c r="C21" s="866" t="s">
        <v>721</v>
      </c>
      <c r="D21" s="867" t="s">
        <v>775</v>
      </c>
      <c r="E21" s="868">
        <v>0.95</v>
      </c>
      <c r="F21" s="839"/>
    </row>
    <row r="22" spans="2:6" s="1" customFormat="1" ht="15.75" thickBot="1" x14ac:dyDescent="0.3">
      <c r="B22" s="866" t="s">
        <v>722</v>
      </c>
      <c r="C22" s="869" t="s">
        <v>723</v>
      </c>
      <c r="D22" s="866" t="s">
        <v>775</v>
      </c>
      <c r="E22" s="868">
        <v>8.76</v>
      </c>
      <c r="F22" s="839"/>
    </row>
    <row r="23" spans="2:6" s="1" customFormat="1" ht="15.75" thickBot="1" x14ac:dyDescent="0.3">
      <c r="B23" s="837" t="s">
        <v>780</v>
      </c>
      <c r="C23" s="837" t="s">
        <v>781</v>
      </c>
      <c r="D23" s="837" t="s">
        <v>775</v>
      </c>
      <c r="E23" s="868">
        <v>6.24</v>
      </c>
      <c r="F23" s="839"/>
    </row>
    <row r="24" spans="2:6" s="1" customFormat="1" ht="15.75" thickBot="1" x14ac:dyDescent="0.3">
      <c r="B24" s="837" t="s">
        <v>302</v>
      </c>
      <c r="C24" s="870" t="s">
        <v>782</v>
      </c>
      <c r="D24" s="837" t="s">
        <v>775</v>
      </c>
      <c r="E24" s="868">
        <v>10.56</v>
      </c>
      <c r="F24" s="839"/>
    </row>
    <row r="25" spans="2:6" s="1" customFormat="1" ht="15.75" thickBot="1" x14ac:dyDescent="0.3">
      <c r="B25" s="846" t="s">
        <v>783</v>
      </c>
      <c r="C25" s="846" t="s">
        <v>784</v>
      </c>
      <c r="D25" s="846" t="s">
        <v>775</v>
      </c>
      <c r="E25" s="871">
        <v>0.56000000000000005</v>
      </c>
      <c r="F25" s="848"/>
    </row>
    <row r="26" spans="2:6" s="1" customFormat="1" ht="17.25" customHeight="1" thickBot="1" x14ac:dyDescent="0.3">
      <c r="B26" s="837" t="s">
        <v>785</v>
      </c>
      <c r="C26" s="872" t="s">
        <v>786</v>
      </c>
      <c r="D26" s="872"/>
      <c r="E26" s="873"/>
      <c r="F26" s="874"/>
    </row>
    <row r="27" spans="2:6" s="1" customFormat="1" x14ac:dyDescent="0.25">
      <c r="B27" s="875" t="s">
        <v>787</v>
      </c>
      <c r="C27" s="875" t="s">
        <v>788</v>
      </c>
      <c r="D27" s="875" t="s">
        <v>789</v>
      </c>
      <c r="E27" s="876">
        <f>IFERROR(E28/E13/12*1000, 0)</f>
        <v>1113.2790165809033</v>
      </c>
      <c r="F27" s="877"/>
    </row>
    <row r="28" spans="2:6" s="1" customFormat="1" ht="15.75" thickBot="1" x14ac:dyDescent="0.3">
      <c r="B28" s="878" t="s">
        <v>790</v>
      </c>
      <c r="C28" s="879" t="s">
        <v>791</v>
      </c>
      <c r="D28" s="878" t="s">
        <v>770</v>
      </c>
      <c r="E28" s="880">
        <f>VAS073_F_Darbouzmokesci23IsViso</f>
        <v>155.76999999999998</v>
      </c>
      <c r="F28" s="881" t="s">
        <v>148</v>
      </c>
    </row>
    <row r="29" spans="2:6" s="1" customFormat="1" x14ac:dyDescent="0.25">
      <c r="B29" s="862" t="s">
        <v>69</v>
      </c>
      <c r="C29" s="850" t="s">
        <v>792</v>
      </c>
      <c r="D29" s="850" t="s">
        <v>789</v>
      </c>
      <c r="E29" s="882">
        <f>IFERROR(E30/E17/12*1000, 0)</f>
        <v>1154.5645130550793</v>
      </c>
      <c r="F29" s="883"/>
    </row>
    <row r="30" spans="2:6" s="1" customFormat="1" ht="15.75" thickBot="1" x14ac:dyDescent="0.3">
      <c r="B30" s="884" t="s">
        <v>580</v>
      </c>
      <c r="C30" s="879" t="s">
        <v>793</v>
      </c>
      <c r="D30" s="878" t="s">
        <v>770</v>
      </c>
      <c r="E30" s="885">
        <f>VAS073_F_Darbouzmokesci24IsViso</f>
        <v>242.32000000000002</v>
      </c>
      <c r="F30" s="881" t="s">
        <v>148</v>
      </c>
    </row>
    <row r="31" spans="2:6" s="1" customFormat="1" x14ac:dyDescent="0.25">
      <c r="B31" s="846" t="s">
        <v>71</v>
      </c>
      <c r="C31" s="886" t="s">
        <v>794</v>
      </c>
      <c r="D31" s="850" t="s">
        <v>789</v>
      </c>
      <c r="E31" s="887">
        <f>IFERROR(E32/E21/12*1000, 0)</f>
        <v>1307.8947368421054</v>
      </c>
      <c r="F31" s="883"/>
    </row>
    <row r="32" spans="2:6" s="1" customFormat="1" ht="15.75" thickBot="1" x14ac:dyDescent="0.3">
      <c r="B32" s="884" t="s">
        <v>795</v>
      </c>
      <c r="C32" s="879" t="s">
        <v>796</v>
      </c>
      <c r="D32" s="878" t="s">
        <v>770</v>
      </c>
      <c r="E32" s="885">
        <f>VAS073_F_Darbouzmokesci25PavirsiniuNuoteku</f>
        <v>14.91</v>
      </c>
      <c r="F32" s="881" t="s">
        <v>148</v>
      </c>
    </row>
    <row r="33" spans="2:6" s="1" customFormat="1" x14ac:dyDescent="0.25">
      <c r="B33" s="850" t="s">
        <v>73</v>
      </c>
      <c r="C33" s="888" t="s">
        <v>797</v>
      </c>
      <c r="D33" s="846" t="s">
        <v>789</v>
      </c>
      <c r="E33" s="889">
        <f>IFERROR(E34/E22/12*1000, 0)</f>
        <v>816.54299847792993</v>
      </c>
      <c r="F33" s="890"/>
    </row>
    <row r="34" spans="2:6" s="1" customFormat="1" ht="15.75" thickBot="1" x14ac:dyDescent="0.3">
      <c r="B34" s="884" t="s">
        <v>798</v>
      </c>
      <c r="C34" s="879" t="s">
        <v>799</v>
      </c>
      <c r="D34" s="878" t="s">
        <v>770</v>
      </c>
      <c r="E34" s="885">
        <f>VAS073_F_Darbouzmokesci22ApskaitosVeikla</f>
        <v>85.834999999999994</v>
      </c>
      <c r="F34" s="881" t="s">
        <v>148</v>
      </c>
    </row>
    <row r="35" spans="2:6" s="1" customFormat="1" x14ac:dyDescent="0.25">
      <c r="B35" s="850" t="s">
        <v>75</v>
      </c>
      <c r="C35" s="863" t="s">
        <v>800</v>
      </c>
      <c r="D35" s="850" t="s">
        <v>789</v>
      </c>
      <c r="E35" s="891">
        <f>IFERROR(E36/E23/12*1000, 0)</f>
        <v>1010.8173076923077</v>
      </c>
      <c r="F35" s="883"/>
    </row>
    <row r="36" spans="2:6" s="1" customFormat="1" ht="15.75" thickBot="1" x14ac:dyDescent="0.3">
      <c r="B36" s="884" t="s">
        <v>801</v>
      </c>
      <c r="C36" s="879" t="s">
        <v>802</v>
      </c>
      <c r="D36" s="878" t="s">
        <v>770</v>
      </c>
      <c r="E36" s="885">
        <f>VAS073_F_Darbouzmokesci32ApskaitosVeikla+VAS073_F_Darbouzmokesci33IsViso+VAS073_F_Darbouzmokesci34IsViso+VAS073_F_Darbouzmokesci35PavirsiniuNuoteku</f>
        <v>75.69</v>
      </c>
      <c r="F36" s="881" t="s">
        <v>148</v>
      </c>
    </row>
    <row r="37" spans="2:6" s="1" customFormat="1" x14ac:dyDescent="0.25">
      <c r="B37" s="850" t="s">
        <v>466</v>
      </c>
      <c r="C37" s="863" t="s">
        <v>803</v>
      </c>
      <c r="D37" s="850" t="s">
        <v>789</v>
      </c>
      <c r="E37" s="891">
        <f>IFERROR(E38/E24/12*1000, 0)</f>
        <v>1817.1131927851425</v>
      </c>
      <c r="F37" s="883"/>
    </row>
    <row r="38" spans="2:6" s="1" customFormat="1" ht="15.75" thickBot="1" x14ac:dyDescent="0.3">
      <c r="B38" s="884" t="s">
        <v>804</v>
      </c>
      <c r="C38" s="879" t="s">
        <v>805</v>
      </c>
      <c r="D38" s="878" t="s">
        <v>770</v>
      </c>
      <c r="E38" s="885">
        <f>VAS073_F_Darbouzmokesci52ApskaitosVeikla+VAS073_F_Darbouzmokesci53IsViso+VAS073_F_Darbouzmokesci54IsViso+VAS073_F_Darbouzmokesci55PavirsiniuNuoteku</f>
        <v>230.26458378973328</v>
      </c>
      <c r="F38" s="881" t="s">
        <v>148</v>
      </c>
    </row>
    <row r="39" spans="2:6" s="1" customFormat="1" ht="15.75" thickBot="1" x14ac:dyDescent="0.3">
      <c r="B39" s="892" t="s">
        <v>470</v>
      </c>
      <c r="C39" s="893" t="s">
        <v>806</v>
      </c>
      <c r="D39" s="894" t="s">
        <v>789</v>
      </c>
      <c r="E39" s="895">
        <f>IFERROR((E28+E30+E32+E34+E36+E38)/E11/12*1000, 0)</f>
        <v>1204.9191277244779</v>
      </c>
      <c r="F39" s="896"/>
    </row>
    <row r="40" spans="2:6" s="1" customFormat="1" ht="26.25" thickBot="1" x14ac:dyDescent="0.3">
      <c r="B40" s="837" t="s">
        <v>474</v>
      </c>
      <c r="C40" s="897" t="s">
        <v>807</v>
      </c>
      <c r="D40" s="837" t="s">
        <v>775</v>
      </c>
      <c r="E40" s="898">
        <f>IFERROR((E12+E23)/E24, 0)</f>
        <v>4.270833333333333</v>
      </c>
      <c r="F40" s="839"/>
    </row>
    <row r="41" spans="2:6" s="1" customFormat="1" x14ac:dyDescent="0.25">
      <c r="C41" s="840"/>
    </row>
    <row r="42" spans="2:6" s="1" customFormat="1" x14ac:dyDescent="0.25">
      <c r="C42" s="899" t="s">
        <v>771</v>
      </c>
    </row>
    <row r="43" spans="2:6" s="1" customFormat="1" x14ac:dyDescent="0.25">
      <c r="E43" s="900"/>
    </row>
    <row r="44" spans="2:6" s="1" customFormat="1" x14ac:dyDescent="0.25">
      <c r="E44" s="900"/>
    </row>
    <row r="45" spans="2:6" s="1" customFormat="1" x14ac:dyDescent="0.25">
      <c r="E45" s="900"/>
    </row>
    <row r="46" spans="2:6" s="1" customFormat="1" x14ac:dyDescent="0.25">
      <c r="E46" s="900"/>
    </row>
  </sheetData>
  <sheetProtection algorithmName="SHA-512" hashValue="cYLW9l/2FUmq8oMJmDRhRipG92ruMdoY2os4Cbeof8TYUwHZaifoB59Z0sjcrLkvmPoBRqRatEnbjcbKTJXqGg==" saltValue="xUy07Zouu3FSIujYSsWL2JNeiIKKD73IoNwideVCZnu+PNDJPiszZZGmHz4Ey6Za655Rn91Lonlau+cVq2nzWQ==" spinCount="100000" sheet="1" objects="1" scenarios="1"/>
  <mergeCells count="5">
    <mergeCell ref="B8:F8"/>
    <mergeCell ref="A1:F1"/>
    <mergeCell ref="A2:F2"/>
    <mergeCell ref="A3:F3"/>
    <mergeCell ref="A5:F5"/>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83"/>
  <sheetViews>
    <sheetView topLeftCell="A47" workbookViewId="0">
      <selection activeCell="E61" sqref="E61"/>
    </sheetView>
  </sheetViews>
  <sheetFormatPr defaultColWidth="9.140625" defaultRowHeight="15" x14ac:dyDescent="0.25"/>
  <cols>
    <col min="1" max="1" width="9.140625" style="433"/>
    <col min="2" max="2" width="10.42578125" style="433" customWidth="1"/>
    <col min="3" max="3" width="64.85546875" style="433" customWidth="1"/>
    <col min="4" max="4" width="16" style="433" customWidth="1"/>
    <col min="5" max="5" width="22.140625" style="433" customWidth="1"/>
    <col min="6" max="6" width="34.28515625" style="433" customWidth="1"/>
    <col min="7" max="7" width="14.85546875" style="433" customWidth="1"/>
    <col min="8" max="16384" width="9.140625" style="433"/>
  </cols>
  <sheetData>
    <row r="1" spans="1:7" s="1" customFormat="1" x14ac:dyDescent="0.25">
      <c r="A1" s="1350" t="s">
        <v>0</v>
      </c>
      <c r="B1" s="1351"/>
      <c r="C1" s="1351"/>
      <c r="D1" s="1351"/>
      <c r="E1" s="1352"/>
    </row>
    <row r="2" spans="1:7" s="1" customFormat="1" x14ac:dyDescent="0.25">
      <c r="A2" s="1350" t="s">
        <v>1</v>
      </c>
      <c r="B2" s="1351"/>
      <c r="C2" s="1351"/>
      <c r="D2" s="1351"/>
      <c r="E2" s="1352"/>
    </row>
    <row r="3" spans="1:7" s="1" customFormat="1" x14ac:dyDescent="0.25">
      <c r="A3" s="1353"/>
      <c r="B3" s="1354"/>
      <c r="C3" s="1354"/>
      <c r="D3" s="1354"/>
      <c r="E3" s="1355"/>
    </row>
    <row r="4" spans="1:7" s="1" customFormat="1" x14ac:dyDescent="0.25">
      <c r="A4" s="901"/>
      <c r="B4" s="901"/>
      <c r="C4" s="901"/>
      <c r="D4" s="901"/>
      <c r="E4" s="901"/>
    </row>
    <row r="5" spans="1:7" s="1" customFormat="1" x14ac:dyDescent="0.25">
      <c r="A5" s="1356" t="s">
        <v>808</v>
      </c>
      <c r="B5" s="1357"/>
      <c r="C5" s="1357"/>
      <c r="D5" s="1357"/>
      <c r="E5" s="1358"/>
    </row>
    <row r="6" spans="1:7" s="1" customFormat="1" x14ac:dyDescent="0.25">
      <c r="A6" s="901"/>
      <c r="B6" s="901"/>
      <c r="C6" s="901"/>
      <c r="D6" s="901"/>
      <c r="E6" s="901"/>
    </row>
    <row r="8" spans="1:7" s="1" customFormat="1" ht="27" customHeight="1" thickBot="1" x14ac:dyDescent="0.3">
      <c r="B8" s="1277" t="s">
        <v>809</v>
      </c>
      <c r="C8" s="1277"/>
      <c r="D8" s="1277"/>
      <c r="E8" s="1277"/>
    </row>
    <row r="9" spans="1:7" s="1" customFormat="1" ht="15.75" thickBot="1" x14ac:dyDescent="0.3">
      <c r="B9" s="902" t="s">
        <v>4</v>
      </c>
      <c r="C9" s="903" t="s">
        <v>810</v>
      </c>
      <c r="D9" s="904" t="s">
        <v>682</v>
      </c>
      <c r="E9" s="905" t="s">
        <v>49</v>
      </c>
      <c r="F9" s="906"/>
      <c r="G9" s="907"/>
    </row>
    <row r="10" spans="1:7" s="1" customFormat="1" ht="16.5" customHeight="1" thickTop="1" thickBot="1" x14ac:dyDescent="0.3">
      <c r="B10" s="908"/>
      <c r="C10" s="909" t="s">
        <v>811</v>
      </c>
      <c r="D10" s="910"/>
      <c r="E10" s="911"/>
      <c r="F10" s="906"/>
      <c r="G10" s="907"/>
    </row>
    <row r="11" spans="1:7" s="1" customFormat="1" ht="15.75" thickTop="1" x14ac:dyDescent="0.25">
      <c r="B11" s="912">
        <v>1</v>
      </c>
      <c r="C11" s="913" t="s">
        <v>812</v>
      </c>
      <c r="D11" s="914" t="s">
        <v>742</v>
      </c>
      <c r="E11" s="915">
        <v>1043.4000000000001</v>
      </c>
      <c r="F11" s="916"/>
      <c r="G11" s="907"/>
    </row>
    <row r="12" spans="1:7" s="1" customFormat="1" ht="15.75" thickBot="1" x14ac:dyDescent="0.3">
      <c r="B12" s="917">
        <v>2</v>
      </c>
      <c r="C12" s="918" t="s">
        <v>813</v>
      </c>
      <c r="D12" s="919" t="s">
        <v>742</v>
      </c>
      <c r="E12" s="920">
        <v>314.7</v>
      </c>
      <c r="F12" s="906"/>
      <c r="G12" s="907"/>
    </row>
    <row r="13" spans="1:7" s="1" customFormat="1" x14ac:dyDescent="0.25">
      <c r="B13" s="921">
        <v>3</v>
      </c>
      <c r="C13" s="922" t="s">
        <v>814</v>
      </c>
      <c r="D13" s="923" t="s">
        <v>742</v>
      </c>
      <c r="E13" s="924">
        <v>1022.7</v>
      </c>
      <c r="F13" s="906"/>
      <c r="G13" s="907"/>
    </row>
    <row r="14" spans="1:7" s="1" customFormat="1" x14ac:dyDescent="0.25">
      <c r="B14" s="925" t="s">
        <v>815</v>
      </c>
      <c r="C14" s="926" t="s">
        <v>816</v>
      </c>
      <c r="D14" s="927" t="s">
        <v>742</v>
      </c>
      <c r="E14" s="928">
        <v>190.6</v>
      </c>
      <c r="F14" s="929"/>
      <c r="G14" s="907"/>
    </row>
    <row r="15" spans="1:7" s="1" customFormat="1" ht="15.75" thickBot="1" x14ac:dyDescent="0.3">
      <c r="B15" s="930" t="s">
        <v>817</v>
      </c>
      <c r="C15" s="931" t="s">
        <v>818</v>
      </c>
      <c r="D15" s="932" t="s">
        <v>742</v>
      </c>
      <c r="E15" s="933">
        <v>0</v>
      </c>
      <c r="F15" s="929"/>
    </row>
    <row r="16" spans="1:7" s="1" customFormat="1" x14ac:dyDescent="0.25">
      <c r="B16" s="921" t="s">
        <v>819</v>
      </c>
      <c r="C16" s="922" t="s">
        <v>820</v>
      </c>
      <c r="D16" s="934" t="s">
        <v>742</v>
      </c>
      <c r="E16" s="935">
        <f>E17+E21+E23</f>
        <v>793.3</v>
      </c>
      <c r="F16" s="906"/>
    </row>
    <row r="17" spans="2:7" s="1" customFormat="1" x14ac:dyDescent="0.25">
      <c r="B17" s="936" t="s">
        <v>821</v>
      </c>
      <c r="C17" s="937" t="s">
        <v>822</v>
      </c>
      <c r="D17" s="938" t="s">
        <v>742</v>
      </c>
      <c r="E17" s="939">
        <f>E18+E20</f>
        <v>573.09999999999991</v>
      </c>
      <c r="F17" s="929"/>
    </row>
    <row r="18" spans="2:7" s="1" customFormat="1" x14ac:dyDescent="0.25">
      <c r="B18" s="925" t="s">
        <v>823</v>
      </c>
      <c r="C18" s="926" t="s">
        <v>824</v>
      </c>
      <c r="D18" s="927" t="s">
        <v>742</v>
      </c>
      <c r="E18" s="940">
        <v>185.2</v>
      </c>
      <c r="F18" s="941"/>
    </row>
    <row r="19" spans="2:7" s="1" customFormat="1" x14ac:dyDescent="0.25">
      <c r="B19" s="942" t="s">
        <v>825</v>
      </c>
      <c r="C19" s="943" t="s">
        <v>818</v>
      </c>
      <c r="D19" s="944" t="s">
        <v>742</v>
      </c>
      <c r="E19" s="940">
        <v>0</v>
      </c>
      <c r="F19" s="945"/>
    </row>
    <row r="20" spans="2:7" s="1" customFormat="1" x14ac:dyDescent="0.25">
      <c r="B20" s="925" t="s">
        <v>826</v>
      </c>
      <c r="C20" s="926" t="s">
        <v>827</v>
      </c>
      <c r="D20" s="927" t="s">
        <v>742</v>
      </c>
      <c r="E20" s="940">
        <v>387.9</v>
      </c>
      <c r="F20" s="946"/>
    </row>
    <row r="21" spans="2:7" s="1" customFormat="1" x14ac:dyDescent="0.25">
      <c r="B21" s="936" t="s">
        <v>828</v>
      </c>
      <c r="C21" s="937" t="s">
        <v>829</v>
      </c>
      <c r="D21" s="938" t="s">
        <v>742</v>
      </c>
      <c r="E21" s="947">
        <v>220.2</v>
      </c>
      <c r="F21" s="929"/>
    </row>
    <row r="22" spans="2:7" s="1" customFormat="1" x14ac:dyDescent="0.25">
      <c r="B22" s="925" t="s">
        <v>830</v>
      </c>
      <c r="C22" s="926" t="s">
        <v>831</v>
      </c>
      <c r="D22" s="927" t="s">
        <v>742</v>
      </c>
      <c r="E22" s="940">
        <v>53.8</v>
      </c>
      <c r="F22" s="929"/>
    </row>
    <row r="23" spans="2:7" s="1" customFormat="1" ht="15.75" thickBot="1" x14ac:dyDescent="0.3">
      <c r="B23" s="917" t="s">
        <v>832</v>
      </c>
      <c r="C23" s="918" t="s">
        <v>833</v>
      </c>
      <c r="D23" s="919" t="s">
        <v>742</v>
      </c>
      <c r="E23" s="920">
        <v>0</v>
      </c>
    </row>
    <row r="24" spans="2:7" s="1" customFormat="1" ht="15.75" thickBot="1" x14ac:dyDescent="0.3">
      <c r="B24" s="948" t="s">
        <v>834</v>
      </c>
      <c r="C24" s="949" t="s">
        <v>835</v>
      </c>
      <c r="D24" s="950" t="s">
        <v>742</v>
      </c>
      <c r="E24" s="951">
        <v>0.2</v>
      </c>
      <c r="F24" s="929"/>
      <c r="G24" s="952"/>
    </row>
    <row r="25" spans="2:7" s="1" customFormat="1" x14ac:dyDescent="0.25">
      <c r="B25" s="953" t="s">
        <v>836</v>
      </c>
      <c r="C25" s="954" t="s">
        <v>837</v>
      </c>
      <c r="D25" s="955" t="s">
        <v>742</v>
      </c>
      <c r="E25" s="956">
        <f>E11-E16-E24</f>
        <v>249.90000000000015</v>
      </c>
      <c r="F25" s="906"/>
    </row>
    <row r="26" spans="2:7" s="1" customFormat="1" x14ac:dyDescent="0.25">
      <c r="B26" s="957" t="s">
        <v>838</v>
      </c>
      <c r="C26" s="926" t="s">
        <v>839</v>
      </c>
      <c r="D26" s="927" t="s">
        <v>742</v>
      </c>
      <c r="E26" s="958">
        <f>E11-E13</f>
        <v>20.700000000000045</v>
      </c>
      <c r="F26" s="907"/>
      <c r="G26" s="959"/>
    </row>
    <row r="27" spans="2:7" s="1" customFormat="1" x14ac:dyDescent="0.25">
      <c r="B27" s="957" t="s">
        <v>840</v>
      </c>
      <c r="C27" s="926" t="s">
        <v>841</v>
      </c>
      <c r="D27" s="927" t="s">
        <v>742</v>
      </c>
      <c r="E27" s="958">
        <f>E13-E16-E24-E29</f>
        <v>223.8000000000001</v>
      </c>
      <c r="F27" s="907"/>
      <c r="G27" s="959"/>
    </row>
    <row r="28" spans="2:7" s="1" customFormat="1" x14ac:dyDescent="0.25">
      <c r="B28" s="925" t="s">
        <v>842</v>
      </c>
      <c r="C28" s="926" t="s">
        <v>843</v>
      </c>
      <c r="D28" s="927" t="s">
        <v>742</v>
      </c>
      <c r="E28" s="960">
        <f>$E$14-$E$18</f>
        <v>5.4000000000000057</v>
      </c>
      <c r="F28" s="906"/>
    </row>
    <row r="29" spans="2:7" s="1" customFormat="1" x14ac:dyDescent="0.25">
      <c r="B29" s="942" t="s">
        <v>844</v>
      </c>
      <c r="C29" s="943" t="s">
        <v>845</v>
      </c>
      <c r="D29" s="944" t="s">
        <v>742</v>
      </c>
      <c r="E29" s="961">
        <f>$E$14-$E$18</f>
        <v>5.4000000000000057</v>
      </c>
      <c r="F29" s="906"/>
    </row>
    <row r="30" spans="2:7" s="1" customFormat="1" ht="15.75" thickBot="1" x14ac:dyDescent="0.3">
      <c r="B30" s="942" t="s">
        <v>846</v>
      </c>
      <c r="C30" s="962" t="s">
        <v>847</v>
      </c>
      <c r="D30" s="963" t="s">
        <v>742</v>
      </c>
      <c r="E30" s="964">
        <f>E15-E19</f>
        <v>0</v>
      </c>
      <c r="F30" s="906"/>
    </row>
    <row r="31" spans="2:7" s="1" customFormat="1" ht="16.5" thickTop="1" thickBot="1" x14ac:dyDescent="0.3">
      <c r="B31" s="908"/>
      <c r="C31" s="909" t="s">
        <v>848</v>
      </c>
      <c r="D31" s="910"/>
      <c r="E31" s="911"/>
      <c r="F31" s="906"/>
    </row>
    <row r="32" spans="2:7" s="1" customFormat="1" ht="15.75" thickTop="1" x14ac:dyDescent="0.25">
      <c r="B32" s="921" t="s">
        <v>849</v>
      </c>
      <c r="C32" s="922" t="s">
        <v>850</v>
      </c>
      <c r="D32" s="927" t="s">
        <v>742</v>
      </c>
      <c r="E32" s="935">
        <f>E33+E34</f>
        <v>1060.7</v>
      </c>
      <c r="F32" s="906"/>
    </row>
    <row r="33" spans="2:6" s="1" customFormat="1" x14ac:dyDescent="0.25">
      <c r="B33" s="925" t="s">
        <v>851</v>
      </c>
      <c r="C33" s="926" t="s">
        <v>852</v>
      </c>
      <c r="D33" s="927" t="s">
        <v>742</v>
      </c>
      <c r="E33" s="965">
        <v>1058.7</v>
      </c>
      <c r="F33" s="907"/>
    </row>
    <row r="34" spans="2:6" s="1" customFormat="1" ht="15.75" thickBot="1" x14ac:dyDescent="0.3">
      <c r="B34" s="925" t="s">
        <v>853</v>
      </c>
      <c r="C34" s="966" t="s">
        <v>854</v>
      </c>
      <c r="D34" s="927" t="s">
        <v>742</v>
      </c>
      <c r="E34" s="965">
        <v>2</v>
      </c>
      <c r="F34" s="907"/>
    </row>
    <row r="35" spans="2:6" s="1" customFormat="1" ht="26.25" thickBot="1" x14ac:dyDescent="0.3">
      <c r="B35" s="967" t="s">
        <v>855</v>
      </c>
      <c r="C35" s="968" t="s">
        <v>856</v>
      </c>
      <c r="D35" s="969" t="s">
        <v>742</v>
      </c>
      <c r="E35" s="970">
        <v>1058.7</v>
      </c>
      <c r="F35" s="971"/>
    </row>
    <row r="36" spans="2:6" s="1" customFormat="1" ht="15.75" thickBot="1" x14ac:dyDescent="0.3">
      <c r="B36" s="948" t="s">
        <v>857</v>
      </c>
      <c r="C36" s="949" t="s">
        <v>858</v>
      </c>
      <c r="D36" s="969" t="s">
        <v>742</v>
      </c>
      <c r="E36" s="951">
        <v>1060.7</v>
      </c>
      <c r="F36" s="906"/>
    </row>
    <row r="37" spans="2:6" s="1" customFormat="1" ht="15.75" thickBot="1" x14ac:dyDescent="0.3">
      <c r="B37" s="972" t="s">
        <v>859</v>
      </c>
      <c r="C37" s="973" t="s">
        <v>860</v>
      </c>
      <c r="D37" s="923" t="s">
        <v>742</v>
      </c>
      <c r="E37" s="974">
        <v>8.4</v>
      </c>
      <c r="F37" s="975"/>
    </row>
    <row r="38" spans="2:6" s="1" customFormat="1" ht="26.25" thickBot="1" x14ac:dyDescent="0.3">
      <c r="B38" s="976" t="s">
        <v>861</v>
      </c>
      <c r="C38" s="977" t="s">
        <v>862</v>
      </c>
      <c r="D38" s="978" t="s">
        <v>742</v>
      </c>
      <c r="E38" s="979">
        <f>E39+E43+E46</f>
        <v>589.79999999999995</v>
      </c>
      <c r="F38" s="907"/>
    </row>
    <row r="39" spans="2:6" s="1" customFormat="1" x14ac:dyDescent="0.25">
      <c r="B39" s="921" t="s">
        <v>863</v>
      </c>
      <c r="C39" s="922" t="s">
        <v>864</v>
      </c>
      <c r="D39" s="923" t="s">
        <v>742</v>
      </c>
      <c r="E39" s="935">
        <f>E40+E42</f>
        <v>383.1</v>
      </c>
      <c r="F39" s="929"/>
    </row>
    <row r="40" spans="2:6" s="1" customFormat="1" x14ac:dyDescent="0.25">
      <c r="B40" s="925" t="s">
        <v>865</v>
      </c>
      <c r="C40" s="926" t="s">
        <v>866</v>
      </c>
      <c r="D40" s="927" t="s">
        <v>742</v>
      </c>
      <c r="E40" s="965">
        <v>168.7</v>
      </c>
      <c r="F40" s="907"/>
    </row>
    <row r="41" spans="2:6" s="1" customFormat="1" x14ac:dyDescent="0.25">
      <c r="B41" s="942" t="s">
        <v>867</v>
      </c>
      <c r="C41" s="943" t="s">
        <v>868</v>
      </c>
      <c r="D41" s="944" t="s">
        <v>742</v>
      </c>
      <c r="E41" s="940">
        <v>0</v>
      </c>
      <c r="F41" s="945"/>
    </row>
    <row r="42" spans="2:6" s="1" customFormat="1" ht="15.75" thickBot="1" x14ac:dyDescent="0.3">
      <c r="B42" s="930" t="s">
        <v>869</v>
      </c>
      <c r="C42" s="931" t="s">
        <v>827</v>
      </c>
      <c r="D42" s="932" t="s">
        <v>742</v>
      </c>
      <c r="E42" s="933">
        <v>214.4</v>
      </c>
      <c r="F42" s="946"/>
    </row>
    <row r="43" spans="2:6" s="1" customFormat="1" x14ac:dyDescent="0.25">
      <c r="B43" s="921" t="s">
        <v>870</v>
      </c>
      <c r="C43" s="922" t="s">
        <v>871</v>
      </c>
      <c r="D43" s="923" t="s">
        <v>742</v>
      </c>
      <c r="E43" s="924">
        <v>206.7</v>
      </c>
      <c r="F43" s="929"/>
    </row>
    <row r="44" spans="2:6" s="1" customFormat="1" x14ac:dyDescent="0.25">
      <c r="B44" s="925" t="s">
        <v>872</v>
      </c>
      <c r="C44" s="980" t="s">
        <v>873</v>
      </c>
      <c r="D44" s="944" t="s">
        <v>742</v>
      </c>
      <c r="E44" s="965">
        <v>206.7</v>
      </c>
      <c r="F44" s="907"/>
    </row>
    <row r="45" spans="2:6" s="1" customFormat="1" ht="15.75" thickBot="1" x14ac:dyDescent="0.3">
      <c r="B45" s="981" t="s">
        <v>874</v>
      </c>
      <c r="C45" s="982" t="s">
        <v>875</v>
      </c>
      <c r="D45" s="932" t="s">
        <v>742</v>
      </c>
      <c r="E45" s="983">
        <v>206.7</v>
      </c>
      <c r="F45" s="907"/>
    </row>
    <row r="46" spans="2:6" s="1" customFormat="1" ht="15.75" thickBot="1" x14ac:dyDescent="0.3">
      <c r="B46" s="948" t="s">
        <v>876</v>
      </c>
      <c r="C46" s="949" t="s">
        <v>877</v>
      </c>
      <c r="D46" s="950" t="s">
        <v>742</v>
      </c>
      <c r="E46" s="951">
        <v>0</v>
      </c>
      <c r="F46" s="929"/>
    </row>
    <row r="47" spans="2:6" s="1" customFormat="1" x14ac:dyDescent="0.25">
      <c r="B47" s="921" t="s">
        <v>878</v>
      </c>
      <c r="C47" s="922" t="s">
        <v>879</v>
      </c>
      <c r="D47" s="955" t="s">
        <v>742</v>
      </c>
      <c r="E47" s="935">
        <f>E32-E38</f>
        <v>470.90000000000009</v>
      </c>
      <c r="F47" s="945"/>
    </row>
    <row r="48" spans="2:6" s="1" customFormat="1" x14ac:dyDescent="0.25">
      <c r="B48" s="925" t="s">
        <v>880</v>
      </c>
      <c r="C48" s="926" t="s">
        <v>881</v>
      </c>
      <c r="D48" s="927" t="s">
        <v>742</v>
      </c>
      <c r="E48" s="984">
        <f>E47-E49</f>
        <v>449.00000000000011</v>
      </c>
      <c r="F48" s="929"/>
    </row>
    <row r="49" spans="2:6" s="1" customFormat="1" x14ac:dyDescent="0.25">
      <c r="B49" s="925" t="s">
        <v>882</v>
      </c>
      <c r="C49" s="926" t="s">
        <v>883</v>
      </c>
      <c r="D49" s="927" t="s">
        <v>742</v>
      </c>
      <c r="E49" s="984">
        <f>E14-E40</f>
        <v>21.900000000000006</v>
      </c>
      <c r="F49" s="929"/>
    </row>
    <row r="50" spans="2:6" s="1" customFormat="1" ht="15.75" thickBot="1" x14ac:dyDescent="0.3">
      <c r="B50" s="930" t="s">
        <v>884</v>
      </c>
      <c r="C50" s="985" t="s">
        <v>885</v>
      </c>
      <c r="D50" s="932" t="s">
        <v>742</v>
      </c>
      <c r="E50" s="986">
        <v>0</v>
      </c>
      <c r="F50" s="929"/>
    </row>
    <row r="51" spans="2:6" s="1" customFormat="1" ht="16.5" thickTop="1" thickBot="1" x14ac:dyDescent="0.3">
      <c r="B51" s="908"/>
      <c r="C51" s="909" t="s">
        <v>886</v>
      </c>
      <c r="D51" s="910"/>
      <c r="E51" s="911"/>
      <c r="F51" s="929"/>
    </row>
    <row r="52" spans="2:6" s="1" customFormat="1" ht="15.75" thickTop="1" x14ac:dyDescent="0.25">
      <c r="B52" s="921" t="s">
        <v>887</v>
      </c>
      <c r="C52" s="987" t="s">
        <v>888</v>
      </c>
      <c r="D52" s="923" t="s">
        <v>742</v>
      </c>
      <c r="E52" s="935">
        <f>SUM(E53:E54)</f>
        <v>0</v>
      </c>
    </row>
    <row r="53" spans="2:6" s="1" customFormat="1" x14ac:dyDescent="0.25">
      <c r="B53" s="988" t="s">
        <v>889</v>
      </c>
      <c r="C53" s="989" t="s">
        <v>890</v>
      </c>
      <c r="D53" s="927" t="s">
        <v>742</v>
      </c>
      <c r="E53" s="990">
        <v>0</v>
      </c>
    </row>
    <row r="54" spans="2:6" s="1" customFormat="1" ht="15.75" thickBot="1" x14ac:dyDescent="0.3">
      <c r="B54" s="991" t="s">
        <v>891</v>
      </c>
      <c r="C54" s="992" t="s">
        <v>892</v>
      </c>
      <c r="D54" s="993" t="s">
        <v>742</v>
      </c>
      <c r="E54" s="994"/>
      <c r="F54" s="975"/>
    </row>
    <row r="55" spans="2:6" s="1" customFormat="1" ht="15.75" thickBot="1" x14ac:dyDescent="0.3">
      <c r="B55" s="948" t="s">
        <v>893</v>
      </c>
      <c r="C55" s="949" t="s">
        <v>894</v>
      </c>
      <c r="D55" s="950" t="s">
        <v>742</v>
      </c>
      <c r="E55" s="951">
        <v>0</v>
      </c>
    </row>
    <row r="56" spans="2:6" s="1" customFormat="1" x14ac:dyDescent="0.25">
      <c r="B56" s="921" t="s">
        <v>895</v>
      </c>
      <c r="C56" s="922" t="s">
        <v>896</v>
      </c>
      <c r="D56" s="923" t="s">
        <v>742</v>
      </c>
      <c r="E56" s="924">
        <v>0</v>
      </c>
    </row>
    <row r="57" spans="2:6" s="1" customFormat="1" x14ac:dyDescent="0.25">
      <c r="B57" s="981" t="s">
        <v>897</v>
      </c>
      <c r="C57" s="989" t="s">
        <v>890</v>
      </c>
      <c r="D57" s="927" t="s">
        <v>742</v>
      </c>
      <c r="E57" s="920">
        <v>0</v>
      </c>
    </row>
    <row r="58" spans="2:6" s="1" customFormat="1" ht="15.75" thickBot="1" x14ac:dyDescent="0.3">
      <c r="B58" s="981" t="s">
        <v>898</v>
      </c>
      <c r="C58" s="992" t="s">
        <v>892</v>
      </c>
      <c r="D58" s="993" t="s">
        <v>742</v>
      </c>
      <c r="E58" s="983">
        <v>0</v>
      </c>
    </row>
    <row r="59" spans="2:6" s="1" customFormat="1" ht="15.75" thickBot="1" x14ac:dyDescent="0.3">
      <c r="B59" s="995" t="s">
        <v>899</v>
      </c>
      <c r="C59" s="996" t="s">
        <v>900</v>
      </c>
      <c r="D59" s="997" t="s">
        <v>742</v>
      </c>
      <c r="E59" s="998">
        <f>E52-E56</f>
        <v>0</v>
      </c>
    </row>
    <row r="60" spans="2:6" s="1" customFormat="1" ht="16.5" thickTop="1" thickBot="1" x14ac:dyDescent="0.3">
      <c r="B60" s="908"/>
      <c r="C60" s="909" t="s">
        <v>901</v>
      </c>
      <c r="D60" s="910"/>
      <c r="E60" s="911"/>
    </row>
    <row r="61" spans="2:6" s="1" customFormat="1" ht="16.5" thickTop="1" thickBot="1" x14ac:dyDescent="0.3">
      <c r="B61" s="999" t="s">
        <v>902</v>
      </c>
      <c r="C61" s="1000" t="s">
        <v>903</v>
      </c>
      <c r="D61" s="1000" t="s">
        <v>904</v>
      </c>
      <c r="E61" s="1001">
        <f>IF(E11=0,0,E25/E11*100)</f>
        <v>23.950546290971836</v>
      </c>
    </row>
    <row r="62" spans="2:6" s="1" customFormat="1" ht="15.75" thickBot="1" x14ac:dyDescent="0.3">
      <c r="B62" s="1002" t="s">
        <v>905</v>
      </c>
      <c r="C62" s="1003" t="s">
        <v>906</v>
      </c>
      <c r="D62" s="1003" t="s">
        <v>904</v>
      </c>
      <c r="E62" s="1004">
        <f>IF(E11=0,0,E26/E11*100)</f>
        <v>1.9838987924094349</v>
      </c>
    </row>
    <row r="63" spans="2:6" s="1" customFormat="1" ht="26.25" thickBot="1" x14ac:dyDescent="0.3">
      <c r="B63" s="999" t="s">
        <v>907</v>
      </c>
      <c r="C63" s="1000" t="s">
        <v>908</v>
      </c>
      <c r="D63" s="1000" t="s">
        <v>904</v>
      </c>
      <c r="E63" s="1001">
        <f>IF(E32=0,0,E47/E32*100)</f>
        <v>44.395210709908554</v>
      </c>
    </row>
    <row r="64" spans="2:6" s="1" customFormat="1" ht="26.25" thickBot="1" x14ac:dyDescent="0.3">
      <c r="B64" s="1005" t="s">
        <v>909</v>
      </c>
      <c r="C64" s="1006" t="s">
        <v>910</v>
      </c>
      <c r="D64" s="1006" t="s">
        <v>904</v>
      </c>
      <c r="E64" s="1007">
        <f>IF(E52=0,0,E59/E52*100)</f>
        <v>0</v>
      </c>
    </row>
    <row r="65" spans="2:6" s="1" customFormat="1" ht="16.5" thickTop="1" thickBot="1" x14ac:dyDescent="0.3">
      <c r="B65" s="908"/>
      <c r="C65" s="909" t="s">
        <v>911</v>
      </c>
      <c r="D65" s="910"/>
      <c r="E65" s="911"/>
    </row>
    <row r="66" spans="2:6" s="1" customFormat="1" ht="16.5" thickTop="1" thickBot="1" x14ac:dyDescent="0.3">
      <c r="B66" s="917" t="s">
        <v>912</v>
      </c>
      <c r="C66" s="919" t="s">
        <v>913</v>
      </c>
      <c r="D66" s="993" t="s">
        <v>775</v>
      </c>
      <c r="E66" s="1008">
        <v>35325</v>
      </c>
    </row>
    <row r="67" spans="2:6" s="1" customFormat="1" ht="15.75" thickBot="1" x14ac:dyDescent="0.3">
      <c r="B67" s="948" t="s">
        <v>914</v>
      </c>
      <c r="C67" s="950" t="s">
        <v>915</v>
      </c>
      <c r="D67" s="1009" t="s">
        <v>916</v>
      </c>
      <c r="E67" s="1010">
        <v>16821</v>
      </c>
    </row>
    <row r="68" spans="2:6" s="1" customFormat="1" x14ac:dyDescent="0.25">
      <c r="B68" s="921" t="s">
        <v>917</v>
      </c>
      <c r="C68" s="923" t="s">
        <v>918</v>
      </c>
      <c r="D68" s="934" t="s">
        <v>916</v>
      </c>
      <c r="E68" s="1011">
        <f>E69+E72+E73+E74+E75</f>
        <v>12127</v>
      </c>
    </row>
    <row r="69" spans="2:6" s="1" customFormat="1" x14ac:dyDescent="0.25">
      <c r="B69" s="981" t="s">
        <v>919</v>
      </c>
      <c r="C69" s="927" t="s">
        <v>920</v>
      </c>
      <c r="D69" s="927" t="s">
        <v>916</v>
      </c>
      <c r="E69" s="1012">
        <f>SUM(E70:E71)</f>
        <v>8616</v>
      </c>
    </row>
    <row r="70" spans="2:6" s="1" customFormat="1" x14ac:dyDescent="0.25">
      <c r="B70" s="942" t="s">
        <v>921</v>
      </c>
      <c r="C70" s="1013" t="s">
        <v>922</v>
      </c>
      <c r="D70" s="944" t="s">
        <v>916</v>
      </c>
      <c r="E70" s="1014">
        <v>5059</v>
      </c>
    </row>
    <row r="71" spans="2:6" s="1" customFormat="1" x14ac:dyDescent="0.25">
      <c r="B71" s="942" t="s">
        <v>923</v>
      </c>
      <c r="C71" s="1013" t="s">
        <v>924</v>
      </c>
      <c r="D71" s="944" t="s">
        <v>916</v>
      </c>
      <c r="E71" s="1014">
        <v>3557</v>
      </c>
    </row>
    <row r="72" spans="2:6" s="1" customFormat="1" x14ac:dyDescent="0.25">
      <c r="B72" s="925" t="s">
        <v>925</v>
      </c>
      <c r="C72" s="927" t="s">
        <v>926</v>
      </c>
      <c r="D72" s="927" t="s">
        <v>916</v>
      </c>
      <c r="E72" s="1015">
        <v>3022</v>
      </c>
      <c r="F72" s="1016"/>
    </row>
    <row r="73" spans="2:6" s="1" customFormat="1" x14ac:dyDescent="0.25">
      <c r="B73" s="925" t="s">
        <v>927</v>
      </c>
      <c r="C73" s="927" t="s">
        <v>928</v>
      </c>
      <c r="D73" s="927" t="s">
        <v>916</v>
      </c>
      <c r="E73" s="1015">
        <v>474</v>
      </c>
      <c r="F73" s="1016"/>
    </row>
    <row r="74" spans="2:6" s="1" customFormat="1" x14ac:dyDescent="0.25">
      <c r="B74" s="991" t="s">
        <v>929</v>
      </c>
      <c r="C74" s="1017" t="s">
        <v>930</v>
      </c>
      <c r="D74" s="1018" t="s">
        <v>916</v>
      </c>
      <c r="E74" s="1019">
        <v>15</v>
      </c>
      <c r="F74" s="1016"/>
    </row>
    <row r="75" spans="2:6" s="1" customFormat="1" ht="15.75" thickBot="1" x14ac:dyDescent="0.3">
      <c r="B75" s="1020" t="s">
        <v>931</v>
      </c>
      <c r="C75" s="1021" t="s">
        <v>932</v>
      </c>
      <c r="D75" s="1022" t="s">
        <v>916</v>
      </c>
      <c r="E75" s="1023">
        <v>0</v>
      </c>
      <c r="F75" s="1016"/>
    </row>
    <row r="76" spans="2:6" s="1" customFormat="1" x14ac:dyDescent="0.25">
      <c r="B76" s="921" t="s">
        <v>933</v>
      </c>
      <c r="C76" s="923" t="s">
        <v>934</v>
      </c>
      <c r="D76" s="934" t="s">
        <v>916</v>
      </c>
      <c r="E76" s="1024">
        <f>SUM(E77:E79)</f>
        <v>349</v>
      </c>
    </row>
    <row r="77" spans="2:6" s="1" customFormat="1" x14ac:dyDescent="0.25">
      <c r="B77" s="925" t="s">
        <v>935</v>
      </c>
      <c r="C77" s="927" t="s">
        <v>936</v>
      </c>
      <c r="D77" s="927" t="s">
        <v>916</v>
      </c>
      <c r="E77" s="1015">
        <v>245</v>
      </c>
    </row>
    <row r="78" spans="2:6" s="1" customFormat="1" x14ac:dyDescent="0.25">
      <c r="B78" s="981" t="s">
        <v>937</v>
      </c>
      <c r="C78" s="993" t="s">
        <v>938</v>
      </c>
      <c r="D78" s="993" t="s">
        <v>916</v>
      </c>
      <c r="E78" s="1008">
        <v>100</v>
      </c>
    </row>
    <row r="79" spans="2:6" s="1" customFormat="1" ht="15.75" thickBot="1" x14ac:dyDescent="0.3">
      <c r="B79" s="925" t="s">
        <v>939</v>
      </c>
      <c r="C79" s="927" t="s">
        <v>940</v>
      </c>
      <c r="D79" s="927" t="s">
        <v>916</v>
      </c>
      <c r="E79" s="1015">
        <v>4</v>
      </c>
    </row>
    <row r="80" spans="2:6" s="1" customFormat="1" x14ac:dyDescent="0.25">
      <c r="B80" s="921" t="s">
        <v>941</v>
      </c>
      <c r="C80" s="923" t="s">
        <v>942</v>
      </c>
      <c r="D80" s="1025" t="s">
        <v>916</v>
      </c>
      <c r="E80" s="1026">
        <f>SUM(E81:E83)</f>
        <v>12461</v>
      </c>
    </row>
    <row r="81" spans="2:5" s="1" customFormat="1" x14ac:dyDescent="0.25">
      <c r="B81" s="988" t="s">
        <v>943</v>
      </c>
      <c r="C81" s="1027" t="s">
        <v>944</v>
      </c>
      <c r="D81" s="1027" t="s">
        <v>916</v>
      </c>
      <c r="E81" s="1028">
        <v>8861</v>
      </c>
    </row>
    <row r="82" spans="2:5" s="1" customFormat="1" x14ac:dyDescent="0.25">
      <c r="B82" s="981" t="s">
        <v>945</v>
      </c>
      <c r="C82" s="993" t="s">
        <v>946</v>
      </c>
      <c r="D82" s="993" t="s">
        <v>916</v>
      </c>
      <c r="E82" s="1008">
        <v>3122</v>
      </c>
    </row>
    <row r="83" spans="2:5" s="1" customFormat="1" ht="15.75" thickBot="1" x14ac:dyDescent="0.3">
      <c r="B83" s="1020" t="s">
        <v>947</v>
      </c>
      <c r="C83" s="1022" t="s">
        <v>948</v>
      </c>
      <c r="D83" s="1022" t="s">
        <v>916</v>
      </c>
      <c r="E83" s="1023">
        <v>478</v>
      </c>
    </row>
  </sheetData>
  <sheetProtection algorithmName="SHA-512" hashValue="4dB38ZbENb3cBVfVQdgGwWK+/PXUZYDOwEUJL/TI5a1+Sgjlt79ie6ZtbBbjdPFDoJcdNyjHQqknsT+M0Px1+Q==" saltValue="FnDVYbufG5EOFXtpxti0WYx4vq6iml9xzLEf2EMiW6BqDB59/LF9P5YwlNHeTDWvsYJ6IBXPTaDSVISmxVO2lw=="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15124</vt:i4>
      </vt:variant>
    </vt:vector>
  </HeadingPairs>
  <TitlesOfParts>
    <vt:vector size="15135" baseType="lpstr">
      <vt:lpstr>Forma 1</vt:lpstr>
      <vt:lpstr>Forma 2</vt:lpstr>
      <vt:lpstr>Forma 3</vt:lpstr>
      <vt:lpstr>Forma 4</vt:lpstr>
      <vt:lpstr>Forma 5</vt:lpstr>
      <vt:lpstr>Forma 6</vt:lpstr>
      <vt:lpstr>Forma 11</vt:lpstr>
      <vt:lpstr>Forma 10</vt:lpstr>
      <vt:lpstr>Forma 8</vt:lpstr>
      <vt:lpstr>Forma 7</vt:lpstr>
      <vt:lpstr>Forma 9</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9'!VAS078_D_Vandentiekiopr1</vt:lpstr>
      <vt:lpstr>VAS078_D_Vandentiekiopr1</vt:lpstr>
      <vt:lpstr>'Forma 9'!VAS078_D_Vandentiekiusk1</vt:lpstr>
      <vt:lpstr>VAS078_D_Vandentiekiusk1</vt:lpstr>
      <vt:lpstr>'Forma 9'!VAS078_D_Vandentiekyjel1</vt:lpstr>
      <vt:lpstr>VAS078_D_Vandentiekyjel1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9'!VAS078_F_Vandentiekyjel1AtaskaitinisLaikotarpis</vt:lpstr>
      <vt:lpstr>VAS078_F_Vandentiekyjel1AtaskaitinisLaikotarpis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Jolanta</cp:lastModifiedBy>
  <cp:lastPrinted>2020-07-29T11:43:04Z</cp:lastPrinted>
  <dcterms:created xsi:type="dcterms:W3CDTF">2020-03-06T22:14:12Z</dcterms:created>
  <dcterms:modified xsi:type="dcterms:W3CDTF">2020-08-11T01:54:14Z</dcterms:modified>
</cp:coreProperties>
</file>